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jerodbrennen/Desktop/Aetos One/CSSF/"/>
    </mc:Choice>
  </mc:AlternateContent>
  <xr:revisionPtr revIDLastSave="0" documentId="13_ncr:1_{BAD0FBC7-8700-B245-A38A-20CDA71A6350}" xr6:coauthVersionLast="47" xr6:coauthVersionMax="47" xr10:uidLastSave="{00000000-0000-0000-0000-000000000000}"/>
  <bookViews>
    <workbookView xWindow="0" yWindow="640" windowWidth="34560" windowHeight="20680" tabRatio="500" xr2:uid="{00000000-000D-0000-FFFF-FFFF00000000}"/>
  </bookViews>
  <sheets>
    <sheet name="Instructions" sheetId="1" r:id="rId1"/>
    <sheet name="Scoring Keys" sheetId="2" r:id="rId2"/>
    <sheet name="CSSF v2.0 Core" sheetId="3" r:id="rId3"/>
    <sheet name="Scorecard" sheetId="4" r:id="rId4"/>
    <sheet name="CSSF v2.0 Full" sheetId="5" r:id="rId5"/>
    <sheet name="Loss Scenarios" sheetId="6" r:id="rId6"/>
    <sheet name="Critical Processes" sheetId="7" r:id="rId7"/>
    <sheet name="Remediation Plan" sheetId="8" r:id="rId8"/>
    <sheet name="Crosswalk" sheetId="9" r:id="rId9"/>
    <sheet name="Sector Overlay - OT" sheetId="10" r:id="rId10"/>
    <sheet name="Cadence &amp; Ownership" sheetId="11" r:id="rId11"/>
    <sheet name="Weight Derivation" sheetId="12" r:id="rId12"/>
    <sheet name="Sources &amp; Methodology" sheetId="13" r:id="rId13"/>
    <sheet name="Validation Method" sheetId="14" r:id="rId14"/>
  </sheets>
  <definedNames>
    <definedName name="_xlnm._FilterDatabase" localSheetId="8" hidden="1">Crosswalk!$A$4:$J$42</definedName>
    <definedName name="_xlnm._FilterDatabase" localSheetId="4" hidden="1">'CSSF v2.0 Full'!$A$4:$V$42</definedName>
    <definedName name="_xlnm._FilterDatabase" localSheetId="7" hidden="1">'Remediation Plan'!$A$4:$K$42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9" i="10" l="1"/>
  <c r="I11" i="10" s="1"/>
  <c r="H9" i="10"/>
  <c r="H11" i="10" s="1"/>
  <c r="I8" i="10"/>
  <c r="H8" i="10"/>
  <c r="I7" i="10"/>
  <c r="H7" i="10"/>
  <c r="I6" i="10"/>
  <c r="H6" i="10"/>
  <c r="I5" i="10"/>
  <c r="H5" i="10"/>
  <c r="H44" i="8"/>
  <c r="G42" i="8"/>
  <c r="I42" i="8" s="1"/>
  <c r="C42" i="8"/>
  <c r="G41" i="8"/>
  <c r="I41" i="8" s="1"/>
  <c r="C41" i="8"/>
  <c r="G40" i="8"/>
  <c r="I40" i="8" s="1"/>
  <c r="C40" i="8"/>
  <c r="G39" i="8"/>
  <c r="I39" i="8" s="1"/>
  <c r="C39" i="8"/>
  <c r="G38" i="8"/>
  <c r="I38" i="8" s="1"/>
  <c r="C38" i="8"/>
  <c r="G37" i="8"/>
  <c r="I37" i="8" s="1"/>
  <c r="C37" i="8"/>
  <c r="G36" i="8"/>
  <c r="I36" i="8" s="1"/>
  <c r="C36" i="8"/>
  <c r="G35" i="8"/>
  <c r="I35" i="8" s="1"/>
  <c r="C35" i="8"/>
  <c r="G34" i="8"/>
  <c r="I34" i="8" s="1"/>
  <c r="C34" i="8"/>
  <c r="G33" i="8"/>
  <c r="I33" i="8" s="1"/>
  <c r="C33" i="8"/>
  <c r="G32" i="8"/>
  <c r="I32" i="8" s="1"/>
  <c r="C32" i="8"/>
  <c r="G31" i="8"/>
  <c r="I31" i="8" s="1"/>
  <c r="C31" i="8"/>
  <c r="G30" i="8"/>
  <c r="I30" i="8" s="1"/>
  <c r="C30" i="8"/>
  <c r="G29" i="8"/>
  <c r="I29" i="8" s="1"/>
  <c r="C29" i="8"/>
  <c r="G28" i="8"/>
  <c r="I28" i="8" s="1"/>
  <c r="C28" i="8"/>
  <c r="G27" i="8"/>
  <c r="I27" i="8" s="1"/>
  <c r="C27" i="8"/>
  <c r="G26" i="8"/>
  <c r="I26" i="8" s="1"/>
  <c r="C26" i="8"/>
  <c r="G25" i="8"/>
  <c r="I25" i="8" s="1"/>
  <c r="C25" i="8"/>
  <c r="G24" i="8"/>
  <c r="I24" i="8" s="1"/>
  <c r="C24" i="8"/>
  <c r="G23" i="8"/>
  <c r="I23" i="8" s="1"/>
  <c r="C23" i="8"/>
  <c r="G22" i="8"/>
  <c r="I22" i="8" s="1"/>
  <c r="C22" i="8"/>
  <c r="G21" i="8"/>
  <c r="I21" i="8" s="1"/>
  <c r="C21" i="8"/>
  <c r="G20" i="8"/>
  <c r="I20" i="8" s="1"/>
  <c r="C20" i="8"/>
  <c r="G19" i="8"/>
  <c r="I19" i="8" s="1"/>
  <c r="C19" i="8"/>
  <c r="G18" i="8"/>
  <c r="I18" i="8" s="1"/>
  <c r="C18" i="8"/>
  <c r="I17" i="8"/>
  <c r="G17" i="8"/>
  <c r="C17" i="8"/>
  <c r="G16" i="8"/>
  <c r="I16" i="8" s="1"/>
  <c r="C16" i="8"/>
  <c r="G15" i="8"/>
  <c r="I15" i="8" s="1"/>
  <c r="C15" i="8"/>
  <c r="G14" i="8"/>
  <c r="I14" i="8" s="1"/>
  <c r="C14" i="8"/>
  <c r="G13" i="8"/>
  <c r="I13" i="8" s="1"/>
  <c r="C13" i="8"/>
  <c r="G12" i="8"/>
  <c r="I12" i="8" s="1"/>
  <c r="C12" i="8"/>
  <c r="G11" i="8"/>
  <c r="I11" i="8" s="1"/>
  <c r="C11" i="8"/>
  <c r="G10" i="8"/>
  <c r="I10" i="8" s="1"/>
  <c r="C10" i="8"/>
  <c r="G9" i="8"/>
  <c r="I9" i="8" s="1"/>
  <c r="C9" i="8"/>
  <c r="G8" i="8"/>
  <c r="I8" i="8" s="1"/>
  <c r="C8" i="8"/>
  <c r="G7" i="8"/>
  <c r="I7" i="8" s="1"/>
  <c r="C7" i="8"/>
  <c r="G6" i="8"/>
  <c r="I6" i="8" s="1"/>
  <c r="C6" i="8"/>
  <c r="G5" i="8"/>
  <c r="C5" i="8"/>
  <c r="M15" i="7"/>
  <c r="G15" i="7"/>
  <c r="M14" i="7"/>
  <c r="G14" i="7"/>
  <c r="M13" i="7"/>
  <c r="G13" i="7"/>
  <c r="M12" i="7"/>
  <c r="G12" i="7"/>
  <c r="M11" i="7"/>
  <c r="M17" i="7" s="1"/>
  <c r="G11" i="7"/>
  <c r="M10" i="7"/>
  <c r="G10" i="7"/>
  <c r="M9" i="7"/>
  <c r="G9" i="7"/>
  <c r="M8" i="7"/>
  <c r="G8" i="7"/>
  <c r="M7" i="7"/>
  <c r="G7" i="7"/>
  <c r="M6" i="7"/>
  <c r="G6" i="7"/>
  <c r="M5" i="7"/>
  <c r="G5" i="7"/>
  <c r="F76" i="6"/>
  <c r="D76" i="6"/>
  <c r="C76" i="6"/>
  <c r="F75" i="6"/>
  <c r="D75" i="6"/>
  <c r="C75" i="6"/>
  <c r="F74" i="6"/>
  <c r="D74" i="6"/>
  <c r="C74" i="6"/>
  <c r="F73" i="6"/>
  <c r="D73" i="6"/>
  <c r="C73" i="6"/>
  <c r="F72" i="6"/>
  <c r="D72" i="6"/>
  <c r="C72" i="6"/>
  <c r="F71" i="6"/>
  <c r="D71" i="6"/>
  <c r="C71" i="6"/>
  <c r="F70" i="6"/>
  <c r="D70" i="6"/>
  <c r="C70" i="6"/>
  <c r="F69" i="6"/>
  <c r="D69" i="6"/>
  <c r="C69" i="6"/>
  <c r="F63" i="6"/>
  <c r="D63" i="6"/>
  <c r="C63" i="6"/>
  <c r="F62" i="6"/>
  <c r="D62" i="6"/>
  <c r="C62" i="6"/>
  <c r="F61" i="6"/>
  <c r="D61" i="6"/>
  <c r="C61" i="6"/>
  <c r="F60" i="6"/>
  <c r="D60" i="6"/>
  <c r="C60" i="6"/>
  <c r="F59" i="6"/>
  <c r="D59" i="6"/>
  <c r="C59" i="6"/>
  <c r="F58" i="6"/>
  <c r="D58" i="6"/>
  <c r="C58" i="6"/>
  <c r="F57" i="6"/>
  <c r="D57" i="6"/>
  <c r="C57" i="6"/>
  <c r="F56" i="6"/>
  <c r="D56" i="6"/>
  <c r="C56" i="6"/>
  <c r="F50" i="6"/>
  <c r="D50" i="6"/>
  <c r="C50" i="6"/>
  <c r="F49" i="6"/>
  <c r="D49" i="6"/>
  <c r="C49" i="6"/>
  <c r="F48" i="6"/>
  <c r="D48" i="6"/>
  <c r="C48" i="6"/>
  <c r="F47" i="6"/>
  <c r="D47" i="6"/>
  <c r="C47" i="6"/>
  <c r="F46" i="6"/>
  <c r="D46" i="6"/>
  <c r="C46" i="6"/>
  <c r="F45" i="6"/>
  <c r="D45" i="6"/>
  <c r="C45" i="6"/>
  <c r="F44" i="6"/>
  <c r="D44" i="6"/>
  <c r="C44" i="6"/>
  <c r="F43" i="6"/>
  <c r="D43" i="6"/>
  <c r="C43" i="6"/>
  <c r="F37" i="6"/>
  <c r="D37" i="6"/>
  <c r="C37" i="6"/>
  <c r="F36" i="6"/>
  <c r="D36" i="6"/>
  <c r="C36" i="6"/>
  <c r="F35" i="6"/>
  <c r="D35" i="6"/>
  <c r="C35" i="6"/>
  <c r="F34" i="6"/>
  <c r="D34" i="6"/>
  <c r="C34" i="6"/>
  <c r="F33" i="6"/>
  <c r="D33" i="6"/>
  <c r="C33" i="6"/>
  <c r="F32" i="6"/>
  <c r="D32" i="6"/>
  <c r="C32" i="6"/>
  <c r="F31" i="6"/>
  <c r="D31" i="6"/>
  <c r="C31" i="6"/>
  <c r="F25" i="6"/>
  <c r="D25" i="6"/>
  <c r="C25" i="6"/>
  <c r="F24" i="6"/>
  <c r="D24" i="6"/>
  <c r="C24" i="6"/>
  <c r="F23" i="6"/>
  <c r="D23" i="6"/>
  <c r="C23" i="6"/>
  <c r="F22" i="6"/>
  <c r="D22" i="6"/>
  <c r="C22" i="6"/>
  <c r="F21" i="6"/>
  <c r="D21" i="6"/>
  <c r="C21" i="6"/>
  <c r="F20" i="6"/>
  <c r="D20" i="6"/>
  <c r="C20" i="6"/>
  <c r="F19" i="6"/>
  <c r="D19" i="6"/>
  <c r="C19" i="6"/>
  <c r="F18" i="6"/>
  <c r="D18" i="6"/>
  <c r="C18" i="6"/>
  <c r="F17" i="6"/>
  <c r="D17" i="6"/>
  <c r="C17" i="6"/>
  <c r="F16" i="6"/>
  <c r="D16" i="6"/>
  <c r="C16" i="6"/>
  <c r="F15" i="6"/>
  <c r="D15" i="6"/>
  <c r="C15" i="6"/>
  <c r="F14" i="6"/>
  <c r="D14" i="6"/>
  <c r="C14" i="6"/>
  <c r="F22" i="4"/>
  <c r="D22" i="4"/>
  <c r="C22" i="4"/>
  <c r="B22" i="4"/>
  <c r="F21" i="4"/>
  <c r="D21" i="4"/>
  <c r="C21" i="4"/>
  <c r="B21" i="4"/>
  <c r="F20" i="4"/>
  <c r="D20" i="4"/>
  <c r="C20" i="4"/>
  <c r="B20" i="4"/>
  <c r="F19" i="4"/>
  <c r="D19" i="4"/>
  <c r="C19" i="4"/>
  <c r="B19" i="4"/>
  <c r="F18" i="4"/>
  <c r="D18" i="4"/>
  <c r="C18" i="4"/>
  <c r="B18" i="4"/>
  <c r="F17" i="4"/>
  <c r="D17" i="4"/>
  <c r="C17" i="4"/>
  <c r="B17" i="4"/>
  <c r="F16" i="4"/>
  <c r="D16" i="4"/>
  <c r="C16" i="4"/>
  <c r="B16" i="4"/>
  <c r="F15" i="4"/>
  <c r="D15" i="4"/>
  <c r="B6" i="4"/>
  <c r="H12" i="3"/>
  <c r="G12" i="3"/>
  <c r="F12" i="3"/>
  <c r="E12" i="3"/>
  <c r="D12" i="3"/>
  <c r="C12" i="3"/>
  <c r="B12" i="3"/>
  <c r="H11" i="3"/>
  <c r="G11" i="3"/>
  <c r="F11" i="3"/>
  <c r="E11" i="3"/>
  <c r="D11" i="3"/>
  <c r="C11" i="3"/>
  <c r="B11" i="3"/>
  <c r="H10" i="3"/>
  <c r="G10" i="3"/>
  <c r="F10" i="3"/>
  <c r="E10" i="3"/>
  <c r="D10" i="3"/>
  <c r="C10" i="3"/>
  <c r="B10" i="3"/>
  <c r="H9" i="3"/>
  <c r="G9" i="3"/>
  <c r="F9" i="3"/>
  <c r="E9" i="3"/>
  <c r="D9" i="3"/>
  <c r="C9" i="3"/>
  <c r="B9" i="3"/>
  <c r="H8" i="3"/>
  <c r="G8" i="3"/>
  <c r="F8" i="3"/>
  <c r="E8" i="3"/>
  <c r="D8" i="3"/>
  <c r="C8" i="3"/>
  <c r="B8" i="3"/>
  <c r="J7" i="3"/>
  <c r="K7" i="3" s="1"/>
  <c r="I7" i="3"/>
  <c r="H7" i="3"/>
  <c r="G7" i="3"/>
  <c r="F7" i="3"/>
  <c r="E7" i="3"/>
  <c r="D7" i="3"/>
  <c r="C7" i="3"/>
  <c r="B7" i="3"/>
  <c r="J6" i="3"/>
  <c r="I6" i="3"/>
  <c r="H6" i="3"/>
  <c r="G6" i="3"/>
  <c r="F6" i="3"/>
  <c r="E6" i="3"/>
  <c r="D6" i="3"/>
  <c r="C6" i="3"/>
  <c r="B6" i="3"/>
  <c r="J5" i="3"/>
  <c r="I5" i="3"/>
  <c r="H5" i="3"/>
  <c r="G5" i="3"/>
  <c r="F5" i="3"/>
  <c r="E5" i="3"/>
  <c r="D5" i="3"/>
  <c r="C5" i="3"/>
  <c r="B5" i="3"/>
  <c r="P42" i="5"/>
  <c r="O42" i="5"/>
  <c r="N42" i="5"/>
  <c r="J42" i="5"/>
  <c r="P41" i="5"/>
  <c r="O41" i="5"/>
  <c r="N41" i="5"/>
  <c r="J41" i="5"/>
  <c r="P40" i="5"/>
  <c r="O40" i="5"/>
  <c r="N40" i="5"/>
  <c r="J40" i="5"/>
  <c r="P39" i="5"/>
  <c r="O39" i="5"/>
  <c r="N39" i="5"/>
  <c r="J39" i="5"/>
  <c r="P38" i="5"/>
  <c r="O38" i="5"/>
  <c r="N38" i="5"/>
  <c r="I12" i="3" s="1"/>
  <c r="J38" i="5"/>
  <c r="P37" i="5"/>
  <c r="O37" i="5"/>
  <c r="N37" i="5"/>
  <c r="J37" i="5"/>
  <c r="P36" i="5"/>
  <c r="O36" i="5"/>
  <c r="N36" i="5"/>
  <c r="J36" i="5"/>
  <c r="P35" i="5"/>
  <c r="O35" i="5"/>
  <c r="N35" i="5"/>
  <c r="J35" i="5"/>
  <c r="P34" i="5"/>
  <c r="O34" i="5"/>
  <c r="N34" i="5"/>
  <c r="J34" i="5"/>
  <c r="P33" i="5"/>
  <c r="O33" i="5"/>
  <c r="N33" i="5"/>
  <c r="I11" i="3" s="1"/>
  <c r="J33" i="5"/>
  <c r="P32" i="5"/>
  <c r="O32" i="5"/>
  <c r="N32" i="5"/>
  <c r="J32" i="5"/>
  <c r="P31" i="5"/>
  <c r="O31" i="5"/>
  <c r="N31" i="5"/>
  <c r="J31" i="5"/>
  <c r="P30" i="5"/>
  <c r="O30" i="5"/>
  <c r="N30" i="5"/>
  <c r="I10" i="3" s="1"/>
  <c r="J30" i="5"/>
  <c r="P29" i="5"/>
  <c r="O29" i="5"/>
  <c r="N29" i="5"/>
  <c r="J29" i="5"/>
  <c r="P28" i="5"/>
  <c r="O28" i="5"/>
  <c r="N28" i="5"/>
  <c r="J28" i="5"/>
  <c r="P27" i="5"/>
  <c r="O27" i="5"/>
  <c r="N27" i="5"/>
  <c r="J27" i="5"/>
  <c r="P26" i="5"/>
  <c r="O26" i="5"/>
  <c r="N26" i="5"/>
  <c r="J26" i="5"/>
  <c r="P25" i="5"/>
  <c r="O25" i="5"/>
  <c r="N25" i="5"/>
  <c r="J25" i="5"/>
  <c r="P24" i="5"/>
  <c r="O24" i="5"/>
  <c r="N24" i="5"/>
  <c r="I9" i="3" s="1"/>
  <c r="J24" i="5"/>
  <c r="P23" i="5"/>
  <c r="O23" i="5"/>
  <c r="N23" i="5"/>
  <c r="J23" i="5"/>
  <c r="P22" i="5"/>
  <c r="O22" i="5"/>
  <c r="N22" i="5"/>
  <c r="J22" i="5"/>
  <c r="P21" i="5"/>
  <c r="O21" i="5"/>
  <c r="N21" i="5"/>
  <c r="J21" i="5"/>
  <c r="P20" i="5"/>
  <c r="O20" i="5"/>
  <c r="N20" i="5"/>
  <c r="J20" i="5"/>
  <c r="P19" i="5"/>
  <c r="O19" i="5"/>
  <c r="N19" i="5"/>
  <c r="I8" i="3" s="1"/>
  <c r="J19" i="5"/>
  <c r="P18" i="5"/>
  <c r="O18" i="5"/>
  <c r="N18" i="5"/>
  <c r="J18" i="5"/>
  <c r="P17" i="5"/>
  <c r="O17" i="5"/>
  <c r="N17" i="5"/>
  <c r="J17" i="5"/>
  <c r="P16" i="5"/>
  <c r="O16" i="5"/>
  <c r="N16" i="5"/>
  <c r="J16" i="5"/>
  <c r="P15" i="5"/>
  <c r="O15" i="5"/>
  <c r="O44" i="5" s="1"/>
  <c r="N15" i="5"/>
  <c r="J15" i="5"/>
  <c r="P14" i="5"/>
  <c r="O14" i="5"/>
  <c r="N14" i="5"/>
  <c r="J14" i="5"/>
  <c r="P13" i="5"/>
  <c r="O13" i="5"/>
  <c r="N13" i="5"/>
  <c r="J13" i="5"/>
  <c r="P12" i="5"/>
  <c r="O12" i="5"/>
  <c r="N12" i="5"/>
  <c r="J12" i="5"/>
  <c r="P11" i="5"/>
  <c r="O11" i="5"/>
  <c r="N11" i="5"/>
  <c r="J11" i="5"/>
  <c r="P10" i="5"/>
  <c r="O10" i="5"/>
  <c r="N10" i="5"/>
  <c r="J10" i="5"/>
  <c r="P9" i="5"/>
  <c r="O9" i="5"/>
  <c r="N9" i="5"/>
  <c r="J9" i="5"/>
  <c r="P8" i="5"/>
  <c r="O8" i="5"/>
  <c r="N8" i="5"/>
  <c r="J8" i="5"/>
  <c r="P7" i="5"/>
  <c r="O7" i="5"/>
  <c r="N7" i="5"/>
  <c r="J7" i="5"/>
  <c r="P6" i="5"/>
  <c r="O6" i="5"/>
  <c r="N6" i="5"/>
  <c r="J6" i="5"/>
  <c r="P5" i="5"/>
  <c r="O5" i="5"/>
  <c r="C15" i="4" s="1"/>
  <c r="N5" i="5"/>
  <c r="J5" i="5"/>
  <c r="E17" i="4" l="1"/>
  <c r="E22" i="4"/>
  <c r="E21" i="4"/>
  <c r="E20" i="4"/>
  <c r="E19" i="4"/>
  <c r="E16" i="4"/>
  <c r="K6" i="3"/>
  <c r="E18" i="4"/>
  <c r="N44" i="5"/>
  <c r="B15" i="4"/>
  <c r="E15" i="4" s="1"/>
  <c r="I5" i="8"/>
  <c r="G44" i="8"/>
  <c r="K5" i="3"/>
  <c r="Q42" i="5"/>
  <c r="E32" i="8" s="1"/>
  <c r="J32" i="8" s="1"/>
  <c r="R42" i="5"/>
  <c r="Q41" i="5"/>
  <c r="E31" i="8" s="1"/>
  <c r="J31" i="8" s="1"/>
  <c r="R41" i="5"/>
  <c r="E48" i="6" s="1"/>
  <c r="R40" i="5"/>
  <c r="E49" i="6" s="1"/>
  <c r="Q40" i="5"/>
  <c r="E30" i="8" s="1"/>
  <c r="J30" i="8" s="1"/>
  <c r="R39" i="5"/>
  <c r="E24" i="6" s="1"/>
  <c r="Q39" i="5"/>
  <c r="E14" i="8" s="1"/>
  <c r="J14" i="8" s="1"/>
  <c r="J12" i="3"/>
  <c r="K12" i="3" s="1"/>
  <c r="R38" i="5"/>
  <c r="Q38" i="5"/>
  <c r="E6" i="8" s="1"/>
  <c r="J6" i="8" s="1"/>
  <c r="Q37" i="5"/>
  <c r="E29" i="8" s="1"/>
  <c r="J29" i="8" s="1"/>
  <c r="R37" i="5"/>
  <c r="E46" i="6" s="1"/>
  <c r="Q36" i="5"/>
  <c r="E19" i="8" s="1"/>
  <c r="J19" i="8" s="1"/>
  <c r="R36" i="5"/>
  <c r="E45" i="6" s="1"/>
  <c r="R35" i="5"/>
  <c r="Q35" i="5"/>
  <c r="E42" i="8" s="1"/>
  <c r="J42" i="8" s="1"/>
  <c r="Q34" i="5"/>
  <c r="E18" i="8" s="1"/>
  <c r="J18" i="8" s="1"/>
  <c r="R34" i="5"/>
  <c r="E44" i="6" s="1"/>
  <c r="J11" i="3"/>
  <c r="K11" i="3" s="1"/>
  <c r="Q33" i="5"/>
  <c r="E13" i="8" s="1"/>
  <c r="J13" i="8" s="1"/>
  <c r="R33" i="5"/>
  <c r="E43" i="6" s="1"/>
  <c r="Q32" i="5"/>
  <c r="E41" i="8" s="1"/>
  <c r="J41" i="8" s="1"/>
  <c r="R32" i="5"/>
  <c r="Q31" i="5"/>
  <c r="E38" i="8" s="1"/>
  <c r="J38" i="8" s="1"/>
  <c r="R31" i="5"/>
  <c r="E69" i="6" s="1"/>
  <c r="Q30" i="5"/>
  <c r="E21" i="8" s="1"/>
  <c r="J21" i="8" s="1"/>
  <c r="R30" i="5"/>
  <c r="J10" i="3"/>
  <c r="K10" i="3" s="1"/>
  <c r="Q29" i="5"/>
  <c r="E20" i="8" s="1"/>
  <c r="J20" i="8" s="1"/>
  <c r="R29" i="5"/>
  <c r="Q28" i="5"/>
  <c r="E40" i="8" s="1"/>
  <c r="J40" i="8" s="1"/>
  <c r="R28" i="5"/>
  <c r="E76" i="6" s="1"/>
  <c r="Q27" i="5"/>
  <c r="E33" i="8" s="1"/>
  <c r="J33" i="8" s="1"/>
  <c r="R27" i="5"/>
  <c r="E35" i="6" s="1"/>
  <c r="R26" i="5"/>
  <c r="Q26" i="5"/>
  <c r="E15" i="8" s="1"/>
  <c r="J15" i="8" s="1"/>
  <c r="Q25" i="5"/>
  <c r="E39" i="8" s="1"/>
  <c r="J39" i="8" s="1"/>
  <c r="R25" i="5"/>
  <c r="E72" i="6" s="1"/>
  <c r="R24" i="5"/>
  <c r="E23" i="6" s="1"/>
  <c r="Q24" i="5"/>
  <c r="E5" i="8" s="1"/>
  <c r="J9" i="3"/>
  <c r="K9" i="3" s="1"/>
  <c r="R23" i="5"/>
  <c r="Q23" i="5"/>
  <c r="E28" i="8" s="1"/>
  <c r="J28" i="8" s="1"/>
  <c r="R22" i="5"/>
  <c r="Q22" i="5"/>
  <c r="E17" i="8" s="1"/>
  <c r="J17" i="8" s="1"/>
  <c r="R21" i="5"/>
  <c r="E19" i="6" s="1"/>
  <c r="Q21" i="5"/>
  <c r="E27" i="8" s="1"/>
  <c r="J27" i="8" s="1"/>
  <c r="R20" i="5"/>
  <c r="E31" i="6" s="1"/>
  <c r="Q20" i="5"/>
  <c r="E37" i="8" s="1"/>
  <c r="J37" i="8" s="1"/>
  <c r="Q19" i="5"/>
  <c r="E12" i="8" s="1"/>
  <c r="J12" i="8" s="1"/>
  <c r="J8" i="3"/>
  <c r="R19" i="5"/>
  <c r="E14" i="6" s="1"/>
  <c r="Q18" i="5"/>
  <c r="E34" i="8" s="1"/>
  <c r="J34" i="8" s="1"/>
  <c r="R18" i="5"/>
  <c r="E47" i="6" s="1"/>
  <c r="R17" i="5"/>
  <c r="Q17" i="5"/>
  <c r="E23" i="8" s="1"/>
  <c r="J23" i="8" s="1"/>
  <c r="Q16" i="5"/>
  <c r="E22" i="8" s="1"/>
  <c r="J22" i="8" s="1"/>
  <c r="R16" i="5"/>
  <c r="E59" i="6" s="1"/>
  <c r="P44" i="5"/>
  <c r="Q15" i="5"/>
  <c r="E8" i="8" s="1"/>
  <c r="J8" i="8" s="1"/>
  <c r="R15" i="5"/>
  <c r="E15" i="6" s="1"/>
  <c r="R14" i="5"/>
  <c r="Q14" i="5"/>
  <c r="E7" i="8" s="1"/>
  <c r="J7" i="8" s="1"/>
  <c r="R13" i="5"/>
  <c r="E60" i="6" s="1"/>
  <c r="Q13" i="5"/>
  <c r="E36" i="8" s="1"/>
  <c r="J36" i="8" s="1"/>
  <c r="Q12" i="5"/>
  <c r="E26" i="8" s="1"/>
  <c r="J26" i="8" s="1"/>
  <c r="R12" i="5"/>
  <c r="Q11" i="5"/>
  <c r="E25" i="8" s="1"/>
  <c r="J25" i="8" s="1"/>
  <c r="R11" i="5"/>
  <c r="Q10" i="5"/>
  <c r="E11" i="8" s="1"/>
  <c r="J11" i="8" s="1"/>
  <c r="R10" i="5"/>
  <c r="Q9" i="5"/>
  <c r="E10" i="8" s="1"/>
  <c r="J10" i="8" s="1"/>
  <c r="R9" i="5"/>
  <c r="Q8" i="5"/>
  <c r="E24" i="8" s="1"/>
  <c r="J24" i="8" s="1"/>
  <c r="R8" i="5"/>
  <c r="R7" i="5"/>
  <c r="Q7" i="5"/>
  <c r="E9" i="8" s="1"/>
  <c r="J9" i="8" s="1"/>
  <c r="Q6" i="5"/>
  <c r="E16" i="8" s="1"/>
  <c r="J16" i="8" s="1"/>
  <c r="R6" i="5"/>
  <c r="E75" i="6" s="1"/>
  <c r="Q5" i="5"/>
  <c r="R5" i="5"/>
  <c r="I14" i="3"/>
  <c r="J5" i="8" l="1"/>
  <c r="I44" i="8"/>
  <c r="E25" i="6"/>
  <c r="E37" i="6"/>
  <c r="E62" i="6"/>
  <c r="E20" i="6"/>
  <c r="E74" i="6"/>
  <c r="E17" i="6"/>
  <c r="E33" i="6"/>
  <c r="E22" i="6"/>
  <c r="E63" i="6"/>
  <c r="E71" i="6"/>
  <c r="E73" i="6"/>
  <c r="E21" i="6"/>
  <c r="C26" i="6"/>
  <c r="C5" i="6" s="1"/>
  <c r="E26" i="6"/>
  <c r="D5" i="6" s="1"/>
  <c r="B5" i="4"/>
  <c r="B8" i="4"/>
  <c r="E61" i="6"/>
  <c r="E34" i="6"/>
  <c r="E57" i="6"/>
  <c r="E70" i="6"/>
  <c r="E18" i="6"/>
  <c r="E58" i="6"/>
  <c r="E16" i="6"/>
  <c r="E56" i="6"/>
  <c r="E32" i="6"/>
  <c r="E36" i="6"/>
  <c r="E50" i="6"/>
  <c r="Q44" i="5"/>
  <c r="B11" i="4" s="1"/>
  <c r="E35" i="8"/>
  <c r="J35" i="8" s="1"/>
  <c r="K35" i="8" s="1"/>
  <c r="E44" i="8"/>
  <c r="K8" i="3"/>
  <c r="J14" i="3"/>
  <c r="K14" i="3" s="1"/>
  <c r="K24" i="8" l="1"/>
  <c r="K15" i="8"/>
  <c r="K20" i="8"/>
  <c r="K41" i="8"/>
  <c r="K31" i="8"/>
  <c r="K17" i="8"/>
  <c r="K38" i="8"/>
  <c r="K14" i="8"/>
  <c r="K10" i="8"/>
  <c r="K6" i="8"/>
  <c r="K18" i="8"/>
  <c r="K30" i="8"/>
  <c r="K9" i="8"/>
  <c r="K25" i="8"/>
  <c r="K36" i="8"/>
  <c r="K8" i="8"/>
  <c r="K23" i="8"/>
  <c r="K11" i="8"/>
  <c r="K26" i="8"/>
  <c r="K7" i="8"/>
  <c r="K22" i="8"/>
  <c r="K34" i="8"/>
  <c r="K12" i="8"/>
  <c r="K37" i="8"/>
  <c r="K27" i="8"/>
  <c r="K28" i="8"/>
  <c r="K33" i="8"/>
  <c r="K21" i="8"/>
  <c r="K13" i="8"/>
  <c r="K29" i="8"/>
  <c r="K16" i="8"/>
  <c r="K39" i="8"/>
  <c r="K40" i="8"/>
  <c r="K42" i="8"/>
  <c r="K19" i="8"/>
  <c r="K32" i="8"/>
  <c r="K5" i="8"/>
  <c r="B7" i="4"/>
  <c r="B9" i="4"/>
  <c r="E64" i="6"/>
  <c r="D8" i="6" s="1"/>
  <c r="C64" i="6"/>
  <c r="C8" i="6" s="1"/>
  <c r="C77" i="6"/>
  <c r="C9" i="6" s="1"/>
  <c r="E77" i="6"/>
  <c r="D9" i="6" s="1"/>
  <c r="E38" i="6"/>
  <c r="D6" i="6" s="1"/>
  <c r="C38" i="6"/>
  <c r="C6" i="6" s="1"/>
  <c r="E51" i="6"/>
  <c r="D7" i="6" s="1"/>
  <c r="C51" i="6"/>
  <c r="C7" i="6" s="1"/>
  <c r="D10" i="6" l="1"/>
  <c r="B10" i="4" s="1"/>
</calcChain>
</file>

<file path=xl/sharedStrings.xml><?xml version="1.0" encoding="utf-8"?>
<sst xmlns="http://schemas.openxmlformats.org/spreadsheetml/2006/main" count="1748" uniqueCount="996">
  <si>
    <t>Common Sense Security Framework v2.0</t>
  </si>
  <si>
    <t>Revised release of v2.0, reconciled with the Govern area. Eight areas, 38 controls. Built to reduce the duration and cost of business disruption.</t>
  </si>
  <si>
    <t>What this is</t>
  </si>
  <si>
    <t>An executive assessment of the controls that most reduce the duration and cost of a business disruption. Each control is a governance question you own, paired with the evidence to demand from IT or a vendor. A No, or an honest statement of not knowing, is the signal to act.</t>
  </si>
  <si>
    <t>Who this is for</t>
  </si>
  <si>
    <t>Primary audience: CEO, CFO, COO. 
Secondary audience: CMO, CIO, CTO. 
The framework assumes a mid-market or private-equity-backed operating company rather than a public-company board or a technical audit team.</t>
  </si>
  <si>
    <t>What v2.0 changes</t>
  </si>
  <si>
    <t>Five structural changes.
1. Coverage percentage replaces maturity as the score driver.
2. Verification tier scales every score.
3. Floor rules cap reported readiness when a load-bearing control fails.
4. Five loss scenarios are scored at their weakest link rather than summed.
5. Readiness is reported twice, once enterprise wide and once across critical assets only.</t>
  </si>
  <si>
    <t>What v2.0 no longer claims</t>
  </si>
  <si>
    <t>Previous versions implied the framework reduces the frequency of incidents. Coalition 2026 puts global cyber claims frequency at 1.54 percent. Stacking the previously cited control effects yields roughly a 0.44 percentage point absolute reduction, worth about 510 dollars of expected annual loss avoided at the reported average severity. No mid-market company will detect that, and no CFO should fund a program on it. v2.0 makes a narrower and more defensible claim: it shortens the disruption and reduces what the disruption costs.</t>
  </si>
  <si>
    <t>The eight areas</t>
  </si>
  <si>
    <t>Govern Your Risk (4)
Protect Your Identities (5)
Protect Your Devices (5)
Protect Your Networks (5)
Protect Your Data (5)
Protect Your People (4)
Protect Your Partnerships (5)
Protect Your Uptime (5).
Protect Your Uptime is new. v2.0 named business disruption as the target and contained no continuity, recovery validation, or out-of-hours response control.</t>
  </si>
  <si>
    <t>Two worksheets</t>
  </si>
  <si>
    <t>CSSF v2.0 Core shows one priority control per area for a fast read and pulls its answers from the Full tab, so there is one place to enter data.
CSSF v2.0 Full carries all 38 controls and is where you work.</t>
  </si>
  <si>
    <t>How to score</t>
  </si>
  <si>
    <t>Step 1. Implemented</t>
  </si>
  <si>
    <t>Yes or No.
A No scores zero regardless of every other field.</t>
  </si>
  <si>
    <t>Step 2. Coverage</t>
  </si>
  <si>
    <t>Enter the percent of in-scope assets, identities, processes, or vendors where the control actually operates. Enter coverage across critical assets separately, using the systems and vendors named on the Critical Processes tab.
If you have not measured coverage, enter 0. An unmeasured control is not a working control.</t>
  </si>
  <si>
    <t>Step 3. Verification tier</t>
  </si>
  <si>
    <t>Pick how you know.
Asserted scores 0.40.
Documented 0.55.
Evidenced 0.70.
Tested 0.85.
Independently validated 1.00.
The evidence column tells you what to ask for.</t>
  </si>
  <si>
    <t>Step 4. Maturity</t>
  </si>
  <si>
    <t>Optional and reported only. Maturity describes process quality, not control efficacy, so it no longer multiplies into the score.
A well-run process protecting 40 percent of your servers still leaves 60 percent open.</t>
  </si>
  <si>
    <t>Control Score</t>
  </si>
  <si>
    <t>Risk Weight times Coverage times Verification multiplier. Max Possible is the Risk Weight at full coverage and independent validation. Delta is your headroom.</t>
  </si>
  <si>
    <t>Readiness</t>
  </si>
  <si>
    <t>Enterprise Readiness is total achieved divided by total possible. Critical Asset Readiness repeats the calculation using critical-asset coverage. Where the second trails the first, the enterprise number is misleading and the Scorecard says so.</t>
  </si>
  <si>
    <t>The floor rules</t>
  </si>
  <si>
    <t>Ten Tier 1 controls carry weight 9 or 10. If any of them is marked No, sits below 50 percent coverage, or rests on assertion alone, reported readiness is capped at 60 percent. Additive scoring otherwise implies controls substitute for each other. They do not. A company with no recoverable backups and full marks elsewhere would report 95 percent readiness without the cap.</t>
  </si>
  <si>
    <t>Loss scenarios</t>
  </si>
  <si>
    <t>Five chains:
1. Ransomware with data theft
2. Business email compromise and funds transfer fraud
3. Critical vendor outage
4. Cloud tenancy compromise
5. Insider exfiltration
Each is scored at its weakest link. A chain is only as closed as its worst control, and the Scorecard reports your weakest scenario next to your composite. Treat the scenario scores as the operational read and the composite as the summary.</t>
  </si>
  <si>
    <t>Before you start</t>
  </si>
  <si>
    <t>Fill the Critical Processes tab first. Without it, the critical-asset column has no meaning and the vendor concentration control (PA4) cannot be answered.
Then name the GV1 owner. Then work through the Full tab.</t>
  </si>
  <si>
    <t>Honesty note</t>
  </si>
  <si>
    <t>Insurance and telemetry findings are correlations from claims, incident response casework, and self-reported survey data. They are not proof of cause.
Treat weights as priorities rather than guarantees. The Weight Derivation tab names the evidence behind each weight.
The Validation Method tab specifies three tests that would falsify this framework.</t>
  </si>
  <si>
    <t>Next step after this</t>
  </si>
  <si>
    <t>Use CSSF to focus effort, then graduate to NIST CSF 2.0, ISO 27001, or the CIS Controls.
The Crosswalk tab maps every control to NIST CSF 2.0 and CISA CPG 2.0 so the transition costs you nothing.</t>
  </si>
  <si>
    <t>https://commonsenseframework.org/</t>
  </si>
  <si>
    <t>The CSSF is maintained and provided courtesy of Aetos One (https://aetosone.com/).</t>
  </si>
  <si>
    <t>Scoring Keys</t>
  </si>
  <si>
    <t>Edit the multipliers only if you can defend the change. Everything else on this tab is referenced by formulas elsewhere in the workbook.</t>
  </si>
  <si>
    <t>Verification tiers</t>
  </si>
  <si>
    <t>#</t>
  </si>
  <si>
    <t>Verification Tier</t>
  </si>
  <si>
    <t>Multiplier</t>
  </si>
  <si>
    <t>What it means</t>
  </si>
  <si>
    <t>Asserted</t>
  </si>
  <si>
    <t>Executive states the control exists. No document reviewed.</t>
  </si>
  <si>
    <t>Documented</t>
  </si>
  <si>
    <t>A written policy, standard, or design document exists.</t>
  </si>
  <si>
    <t>Evidenced</t>
  </si>
  <si>
    <t>A report, export, or console screenshot shows the control operating.</t>
  </si>
  <si>
    <t>Tested</t>
  </si>
  <si>
    <t>The control was exercised against a real or simulated failure in the last 12 months.</t>
  </si>
  <si>
    <t>Independently validated</t>
  </si>
  <si>
    <t>An outside assessor, auditor, or red team confirmed operation in the last 12 months.</t>
  </si>
  <si>
    <t>Control tiers and the floor rules</t>
  </si>
  <si>
    <t>Tier</t>
  </si>
  <si>
    <t>Weight range</t>
  </si>
  <si>
    <t>Meaning</t>
  </si>
  <si>
    <t>Tier 1</t>
  </si>
  <si>
    <t>Weight 9 to 10</t>
  </si>
  <si>
    <t>Load bearing. A gap here caps reported readiness at 60 percent regardless of every other score.</t>
  </si>
  <si>
    <t>Tier 2</t>
  </si>
  <si>
    <t>Weight 7 to 8</t>
  </si>
  <si>
    <t>High contribution to loss frequency or loss duration.</t>
  </si>
  <si>
    <t>Tier 3</t>
  </si>
  <si>
    <t>Weight 4 to 6</t>
  </si>
  <si>
    <t>Foundational, regulatory, or emerging. Real but lower measured contribution.</t>
  </si>
  <si>
    <t>Floor rule 1</t>
  </si>
  <si>
    <t>Any Tier 1 control marked No caps reported readiness at 60 percent.</t>
  </si>
  <si>
    <t>Floor rule 2</t>
  </si>
  <si>
    <t>Any Tier 1 control below 50 percent enterprise coverage caps reported readiness at 60 percent.</t>
  </si>
  <si>
    <t>Floor rule 3</t>
  </si>
  <si>
    <t>Any Tier 1 control at verification tier Asserted caps reported readiness at 60 percent.</t>
  </si>
  <si>
    <t>Why</t>
  </si>
  <si>
    <t>Additive scoring implies controls substitute for one another. They do not. A company with no recoverable backups and full marks elsewhere would otherwise report 95 percent readiness.</t>
  </si>
  <si>
    <t>Coverage: how to measure it</t>
  </si>
  <si>
    <t>Coverage, enterprise</t>
  </si>
  <si>
    <t>Percent of in-scope assets, identities, processes, or vendors where the control operates. Count what the evidence shows, not what policy requires.</t>
  </si>
  <si>
    <t>Coverage, critical assets</t>
  </si>
  <si>
    <t>The same percentage measured only across the systems and vendors named on the Critical Processes tab.</t>
  </si>
  <si>
    <t>Unknown coverage</t>
  </si>
  <si>
    <t>Enter 0. An unmeasured control is not a working control. Marsh style deployment findings apply full value only at full coverage.</t>
  </si>
  <si>
    <t>Worked example</t>
  </si>
  <si>
    <t>EDR on 1,600 of 2,000 endpoints is 80 percent, not a Yes at maturity 4.</t>
  </si>
  <si>
    <t>Maturity scale (reported only, not scored)</t>
  </si>
  <si>
    <t>Level</t>
  </si>
  <si>
    <t>Name</t>
  </si>
  <si>
    <t>Description</t>
  </si>
  <si>
    <t>Initial</t>
  </si>
  <si>
    <t>Ad hoc and undocumented.</t>
  </si>
  <si>
    <t>Repeatable</t>
  </si>
  <si>
    <t>Basic but inconsistent.</t>
  </si>
  <si>
    <t>Defined</t>
  </si>
  <si>
    <t>Documented and standardized.</t>
  </si>
  <si>
    <t>Managed</t>
  </si>
  <si>
    <t>Measured and monitored.</t>
  </si>
  <si>
    <t>Optimizing</t>
  </si>
  <si>
    <t>Reviewed and improved.</t>
  </si>
  <si>
    <t>Cost bands used by the Remediation Plan</t>
  </si>
  <si>
    <t>Cost Band</t>
  </si>
  <si>
    <t>Midpoint ($)</t>
  </si>
  <si>
    <t>Note</t>
  </si>
  <si>
    <t>Process only (under 25K)</t>
  </si>
  <si>
    <t>Midpoint is an assumption for ranking only. Replace column G on the Remediation Plan with a real quote as soon as you have one.</t>
  </si>
  <si>
    <t>25K to 100K</t>
  </si>
  <si>
    <t>100K to 500K</t>
  </si>
  <si>
    <t>Over 500K</t>
  </si>
  <si>
    <t>Worked example: how one control should be filled in</t>
  </si>
  <si>
    <t>Field</t>
  </si>
  <si>
    <t>Example entry</t>
  </si>
  <si>
    <t>Ref</t>
  </si>
  <si>
    <t>DV1</t>
  </si>
  <si>
    <t>Endpoint detection and response.</t>
  </si>
  <si>
    <t>Implemented</t>
  </si>
  <si>
    <t>Yes</t>
  </si>
  <si>
    <t>The tool is deployed and licensed.</t>
  </si>
  <si>
    <t>80%</t>
  </si>
  <si>
    <t>1,600 agents reporting healthy against 2,000 devices in the GV3 inventory. Not a Yes at maturity 4.</t>
  </si>
  <si>
    <t>95%</t>
  </si>
  <si>
    <t>19 of the 20 servers supporting the top ten processes are covered. One legacy host is not.</t>
  </si>
  <si>
    <t>Verification tier</t>
  </si>
  <si>
    <t>A console export was reviewed. It was not tested against a simulated intrusion, so it does not reach Tested.</t>
  </si>
  <si>
    <t>Maturity</t>
  </si>
  <si>
    <t>4</t>
  </si>
  <si>
    <t>Reported for context. Contributes nothing to the score.</t>
  </si>
  <si>
    <t>9 x 0.80 x 0.70 = 5.04 of 9</t>
  </si>
  <si>
    <t>Fifty six percent of the available points, which is a fair reflection of an 80 percent deployment nobody has tested.</t>
  </si>
  <si>
    <t>CSSF v2.0 Core</t>
  </si>
  <si>
    <t>One priority control per area, for the first conversation. Every field is pulled from the Full tab. Enter answers there, not here.</t>
  </si>
  <si>
    <t>Area</t>
  </si>
  <si>
    <t>Technical Control Question</t>
  </si>
  <si>
    <t>Business Control Question</t>
  </si>
  <si>
    <t>Coverage % Enterprise</t>
  </si>
  <si>
    <t>Risk Weight</t>
  </si>
  <si>
    <t>Max Possible</t>
  </si>
  <si>
    <t>Readiness %</t>
  </si>
  <si>
    <t>GV3</t>
  </si>
  <si>
    <t>ID1</t>
  </si>
  <si>
    <t>NW1</t>
  </si>
  <si>
    <t>DA1</t>
  </si>
  <si>
    <t>PE2</t>
  </si>
  <si>
    <t>PA1</t>
  </si>
  <si>
    <t>UP1</t>
  </si>
  <si>
    <t>CORE TOTAL</t>
  </si>
  <si>
    <t>Core readiness is not comparable to Full readiness. Core covers eight of 38 controls, all of them Tier 1 or Tier 2, so it reads high by construction. Use Core to start the conversation and Full to make decisions.</t>
  </si>
  <si>
    <t>CSSF v2.0 Scorecard</t>
  </si>
  <si>
    <t>Read the reported readiness, the critical-asset gap, and the weakest scenario together. Any one of them alone will mislead you.</t>
  </si>
  <si>
    <t>Headline</t>
  </si>
  <si>
    <t>Enterprise Readiness (raw)</t>
  </si>
  <si>
    <t>Total achieved divided by total possible across all 38 controls.</t>
  </si>
  <si>
    <t>Tier 1 controls failing a floor rule</t>
  </si>
  <si>
    <t>Counts Tier 1 controls marked No, below 50 percent coverage, or resting on assertion alone. Ten controls are Tier 1.</t>
  </si>
  <si>
    <t>REPORTED ENTERPRISE READINESS</t>
  </si>
  <si>
    <t>Capped at 60 percent while any Tier 1 control fails a floor rule. This is the number to quote.</t>
  </si>
  <si>
    <t>Critical Asset Readiness</t>
  </si>
  <si>
    <t>The same calculation using coverage across the systems and vendors named on the Critical Processes tab.</t>
  </si>
  <si>
    <t>Critical asset gap</t>
  </si>
  <si>
    <t>Positive means your controls are thinner where the business is most exposed. Anything above 5 points needs an explanation.</t>
  </si>
  <si>
    <t>Weakest loss scenario</t>
  </si>
  <si>
    <t>The lowest of the five weakest-link scenario scores. Treat this as your true operational exposure, not the composite above.</t>
  </si>
  <si>
    <t>Total delta (points of headroom)</t>
  </si>
  <si>
    <t>Feeds the Remediation Plan tab, where headroom is ranked against cost.</t>
  </si>
  <si>
    <t>Readiness by area</t>
  </si>
  <si>
    <t>Achieved</t>
  </si>
  <si>
    <t>Critical</t>
  </si>
  <si>
    <t>Possible</t>
  </si>
  <si>
    <t>Controls</t>
  </si>
  <si>
    <t>Govern Your Risk</t>
  </si>
  <si>
    <t>Protect Your Identities</t>
  </si>
  <si>
    <t>Protect Your Devices</t>
  </si>
  <si>
    <t>Protect Your Networks</t>
  </si>
  <si>
    <t>Protect Your Data</t>
  </si>
  <si>
    <t>Protect Your People</t>
  </si>
  <si>
    <t>Protect Your Partnerships</t>
  </si>
  <si>
    <t>Protect Your Uptime</t>
  </si>
  <si>
    <t>Area weights are not equal and are not meant to be. Possible points per area reflect measured contribution to loss duration and severity, documented on the Weight Derivation tab. Do not read a low area total as a low priority.</t>
  </si>
  <si>
    <t>Reading order: weakest scenario first, then the critical asset gap, then reported readiness. A composite above 80 percent with a scenario score below 40 percent means you have one open path and a comfortable average.</t>
  </si>
  <si>
    <t>CSSF v2.0 Full Assessment</t>
  </si>
  <si>
    <t>Enter data in the amber columns only (E to H, J, U). Everything else is calculated. Coverage of 0 means unmeasured, which scores as zero on purpose.</t>
  </si>
  <si>
    <t>Scope</t>
  </si>
  <si>
    <t>Implemented (Yes/No)</t>
  </si>
  <si>
    <t>Coverage % Critical Assets</t>
  </si>
  <si>
    <t>Verification Multiplier</t>
  </si>
  <si>
    <t>Maturity (reported only)</t>
  </si>
  <si>
    <t>Risk Weight (1-10)</t>
  </si>
  <si>
    <t>Control Tier</t>
  </si>
  <si>
    <t>Critical Asset Score</t>
  </si>
  <si>
    <t>Delta</t>
  </si>
  <si>
    <t>Normalized (0-1)</t>
  </si>
  <si>
    <t>Business Risk if Absent</t>
  </si>
  <si>
    <t>Evidence to Demand (IT / Vendor)</t>
  </si>
  <si>
    <t>Weight Basis (source)</t>
  </si>
  <si>
    <t>Explain Your Answer</t>
  </si>
  <si>
    <t>GV1</t>
  </si>
  <si>
    <t>Executive accountability, decision rights, and reporting cadence for cyber risk</t>
  </si>
  <si>
    <t>Does one named leader own cyber risk, with the authority to shut down systems during an attack and a set schedule for reporting to the board?</t>
  </si>
  <si>
    <t>Is a named executive accountable for cyber risk, with defined decision rights (including authority to halt operations or isolate systems during an incident) and a set reporting cadence to the board or sponsor?</t>
  </si>
  <si>
    <t>Unowned risk is unmanaged risk. Without pre-delegated authority, containment waits for a phone call at 2am. Drives operational and legal risk.</t>
  </si>
  <si>
    <t>Named owner and role, written decision rights and escalation thresholds, last four board or sponsor reporting packs, delegation of containment authority.</t>
  </si>
  <si>
    <t>WEF Global Cybersecurity Outlook 2026 records divergent CEO and CISO risk priorities, with CEOs ranking cyber enabled fraud first and CISOs ranking ransomware and supply chain first. Divergence at the top is a governance failure, not a technical one.</t>
  </si>
  <si>
    <t>GV2</t>
  </si>
  <si>
    <t>Risk appetite, business impact tiering, and downtime tolerance</t>
  </si>
  <si>
    <t>Have you decided how much downtime and cost each part of the business can absorb, so security spending follows what matters most?</t>
  </si>
  <si>
    <t>Have you documented your risk appetite and tiered your business processes by downtime tolerance and revenue or cost at risk per day, so security spend follows business impact?</t>
  </si>
  <si>
    <t>Controls applied evenly across an uneven business protect the wrong things. Loss concentrates in a few processes. Drives operational, financial, and strategic risk.</t>
  </si>
  <si>
    <t>Written risk appetite statement, business impact analysis output, per process downtime tolerance and cost per day, sign off by process owners.</t>
  </si>
  <si>
    <t>NetDiligence 2025 shows loss concentration: 4 percent of SME claims exceeded 1 million dollars, and large companies at 2 percent of claims drove 51 percent of total incident cost. Enterprise wide averages hide the tail.</t>
  </si>
  <si>
    <t>Single authoritative inventory of hardware, software, cloud, SaaS, data stores, and identities</t>
  </si>
  <si>
    <t>Do you keep one master list of every device, app, cloud service, and account the business uses, with an owner and importance ranking for each?</t>
  </si>
  <si>
    <t>Do you maintain one authoritative inventory of hardware, software, cloud workloads, SaaS applications, data stores, and identities, each with a named owner and a business criticality tier?</t>
  </si>
  <si>
    <t>Every other control scores against a denominator. Without an inventory, coverage percentages are guesses. Drives cybersecurity and operational risk.</t>
  </si>
  <si>
    <t>Inventory source of record, reconciliation between discovery tooling and the register, percent of records with a named owner, refresh frequency, count of unmanaged assets found in the last scan.</t>
  </si>
  <si>
    <t>DBIR 2026 puts exploitation of vulnerabilities at 31 percent of initial access, up 55 percent year over year. VulnCheck 2026 attributes 42.5 percent of 2025 exploited vulnerabilities to end of life or likely end of life edge devices. Both failures start as inventory failures.</t>
  </si>
  <si>
    <t>GV4</t>
  </si>
  <si>
    <t>Cyber insurance, sublimits, waiting periods, contingent business interruption, and retainers</t>
  </si>
  <si>
    <t>Is your cyber insurance sized to match a real loss, with a waiting period shorter than your recovery time, and reviewed every year?</t>
  </si>
  <si>
    <t>Do you hold cyber coverage sized against a modelled loss, with the business interruption waiting period shorter than your demonstrated recovery time, and with contingent business interruption, social engineering, and retainer provisions reviewed annually?</t>
  </si>
  <si>
    <t>Policy terms set the net cost of a disruption more directly than most technical controls. A waiting period longer than your outage means the policy pays nothing. Drives financial and operational risk.</t>
  </si>
  <si>
    <t>Policy schedule with limits and sublimits, waiting period in hours against tested RTO, contingent and dependent business interruption wording, social engineering sublimit, named panel counsel and forensics retainer, ransom payment policy.</t>
  </si>
  <si>
    <t>NetDiligence 2025 reports insurer payouts covered 69 percent of total incident cost for organizations under 2 billion dollars in revenue and 27 percent for large companies. Coalition 2026 puts average loss at 116,000 dollars globally and 262,000 dollars for ransomware.</t>
  </si>
  <si>
    <t>Remote, administrative, cloud, and SaaS sign in for every workforce identity</t>
  </si>
  <si>
    <t>Does every remote, admin, and cloud login require strong verification that resists phishing, with old, weak login methods turned off?</t>
  </si>
  <si>
    <t>Do you require phishing-resistant authentication (FIDO2, hardware keys, or certificate based) for remote access, administrative access, and all cloud and SaaS applications, with legacy authentication disabled?</t>
  </si>
  <si>
    <t>Standard MFA is bypassed by modern phishing and token theft. Attackers sign in rather than break in. Drives cybersecurity, financial, and legal risk.</t>
  </si>
  <si>
    <t>Authentication method inventory, percent of admins and remote users on phishing-resistant methods, confirmation legacy authentication is disabled, count of exception accounts.</t>
  </si>
  <si>
    <t>CrowdStrike 2026 reports 82 percent of detections were malware free. Microsoft Digital Defense Report 2025 states phishing-resistant MFA blocks over 99 percent of identity based attacks. Marsh McLennan Cyber Risk Intelligence Center, August 27, 2025, found MFA deployments resistant to phishing correlated with 9 percent lower breach likelihood than MFA that is not, noting positive MFA adoption had by then reached 90 to 100 percent across most organizations, so the remaining differentiator is phishing resistance specifically. KnowBe4 2026 records a 31.4 percent rise in phishing evading secure email gateways, which moves the burden to authentication.</t>
  </si>
  <si>
    <t>ID2</t>
  </si>
  <si>
    <t>Standing privileges, local admin rights, and privileged accounts across endpoints and cloud</t>
  </si>
  <si>
    <t>Do employees and contractors get admin access only when a task requires it, instead of holding that access all the time?</t>
  </si>
  <si>
    <t>Do you reduce and tightly control administrative and privileged access, removing standing local admin rights and using just-in-time elevation, including for remote workers and contractors?</t>
  </si>
  <si>
    <t>Standing admin turns one compromised user into a full network breach, and it does so faster than a help desk ticket. Drives cybersecurity and operational risk.</t>
  </si>
  <si>
    <t>Count of standing local and privileged admins, just-in-time elevation logs, tiered admin model for identity systems, break glass account controls.</t>
  </si>
  <si>
    <t>Sophos Active Adversary Report 2026 records attackers reaching Active Directory at a median 3.4 hours from access, 70 percent faster than the prior year, while time from that attempt to detection rose 16 percent.</t>
  </si>
  <si>
    <t>ID3</t>
  </si>
  <si>
    <t>User, service, and machine accounts, API keys, and OAuth tokens</t>
  </si>
  <si>
    <t>Do you regularly check who and what can reach your systems, remove access nobody needs, and refresh the digital keys that link your systems together?</t>
  </si>
  <si>
    <t>Do you periodically review user, privileged, service, and machine access to enforce least privilege and individual accounts, and rotate and expire API keys and OAuth tokens?</t>
  </si>
  <si>
    <t>Stale and excess access is the quiet path to insider and post departure breach, and non human identities usually sit outside the review cycle entirely. Drives cybersecurity, legal, and operational risk.</t>
  </si>
  <si>
    <t>Access review cadence and records, shared account elimination, service and machine account inventory with rotation and expiry, OAuth grant review.</t>
  </si>
  <si>
    <t>Varonis 2025 reports 88 percent of organizations hold stale but enabled ghost user accounts and 52 percent of employees use high risk OAuth applications. DBIR 2026 places credential abuse at 13 percent of initial access, and stolen credentials at 39 percent within the System Intrusion pattern.</t>
  </si>
  <si>
    <t>ID4</t>
  </si>
  <si>
    <t>Identity provider, directory, and authentication logs</t>
  </si>
  <si>
    <t>Do you watch login activity for warning signs, such as an unusual sign-in, and keep those records long enough to investigate?</t>
  </si>
  <si>
    <t>Do you centrally collect and actively monitor identity and authentication logs, alert on anomalous sign in and privilege change, and preserve them for a defined period?</t>
  </si>
  <si>
    <t>Without identity logs you cannot detect valid account abuse or prove scope to an insurer or regulator. Drives cybersecurity, legal, and operational risk.</t>
  </si>
  <si>
    <t>Central log platform, monitored identity sources, anomalous sign in alerting, retention period in days, two sample investigations end to end.</t>
  </si>
  <si>
    <t>CrowdStrike 2026 attributes 35 percent of cloud incidents to valid account abuse. Sophos 2026 records missing logs as a leading impediment to investigation, with firewall retention defaults of seven days and in some cases 24 hours.</t>
  </si>
  <si>
    <t>ID5</t>
  </si>
  <si>
    <t>AI tools, agents, copilots, and model integrations, including unmanaged AI</t>
  </si>
  <si>
    <t>Do you know which AI tools your people use, control what company data those tools can reach, and block AI tools nobody approved?</t>
  </si>
  <si>
    <t>Do you inventory the AI tools and agents in use, govern their data access and permissions under least privilege, and prohibit and detect unmanaged AI?</t>
  </si>
  <si>
    <t>Agents with excessive permissions act on data at machine speed and outside policy, and unmanaged tools move data off platform without a log. Drives operational, legal, and cybersecurity risk.</t>
  </si>
  <si>
    <t>AI and agent inventory, permission and data access scoping per tool, unmanaged AI detection results, named owner, acceptable use policy, agent action logging.</t>
  </si>
  <si>
    <t>Varonis 2025 reports 99 percent of organizations have sensitive data exposed to AI tools, 90 percent have sensitive files exposed to all employees through M365 Copilot, and 98 percent have unverified applications including unsanctioned AI. Cisco 2026 names excessive agency a primary vulnerability category, with 83 percent planning agentic AI and 29 percent feeling ready.</t>
  </si>
  <si>
    <t>Laptops, workstations, servers, mobile, remote, and BYOD devices</t>
  </si>
  <si>
    <t>Is every laptop, phone, and server your people use for work protected by software that detects and stops attacks, including personal devices?</t>
  </si>
  <si>
    <t>Do you run endpoint detection and response on every workstation, laptop, server, and mobile device, including remote and personally owned devices used for work?</t>
  </si>
  <si>
    <t>Partial coverage is the normal failure. Attackers land on the uncovered fraction. Drives cybersecurity, operational, and financial risk.</t>
  </si>
  <si>
    <t>EDR coverage as agents deployed divided by GV3 inventory count, by device class, including contractor and BYOD devices, plus agent health and tamper protection status.</t>
  </si>
  <si>
    <t>Deployment findings apply full value only at full coverage, which is why this control scores on measured coverage rather than a yes. Marsh McLennan Cyber Risk Intelligence Center, August 27, 2025, found each 25 percentage point jump in EDR deployment across workstations and laptops correlated with an additional 10 percent decrease in breach likelihood, and ranked EDR the second most effective of twelve tracked controls. DBIR 2026 places ransomware in 48 percent of breaches, up from 44 percent.</t>
  </si>
  <si>
    <t>DV2</t>
  </si>
  <si>
    <t>Operating systems, applications, and server and cloud workloads</t>
  </si>
  <si>
    <t>Do you fix known, actively exploited security holes on a set schedule, and do you track whether the fix is complete, not partly done?</t>
  </si>
  <si>
    <t>Do you patch on a risk-based schedule with a defined SLA for CISA Known Exploited Vulnerabilities, and do you measure the percent of KEV items fully remediated rather than partially remediated?</t>
  </si>
  <si>
    <t>Exploitation is the leading way in, and partial remediation leaves the exploited instance live. Drives cybersecurity, operational, and financial risk.</t>
  </si>
  <si>
    <t>Percent of KEV entries fully remediated, median days to full remediation, count of partially remediated CVEs, patch SLA by severity, cloud workload scan coverage.</t>
  </si>
  <si>
    <t>DBIR 2026 puts exploitation of vulnerabilities at 31 percent of initial access, up 55 percent year over year, and reports only 26 percent of CISA KEV vulnerabilities fully remediated in 2025, down from 38 percent, with 16 percent unremediated.</t>
  </si>
  <si>
    <t>DV3</t>
  </si>
  <si>
    <t>Server, workload, cloud, and identity system configuration</t>
  </si>
  <si>
    <t>Do your servers, cloud systems, and login systems follow a documented security setup standard, and do you check for drift from it?</t>
  </si>
  <si>
    <t>Do you apply documented hardening baselines such as CIS Benchmarks to devices, servers, cloud workloads, and identity systems, and check for configuration drift?</t>
  </si>
  <si>
    <t>Default and drifted configuration is the cheapest path in and the cheapest to close. Drives cybersecurity and operational risk.</t>
  </si>
  <si>
    <t>Baseline standard in use, CIS-CAT or OpenSCAP scores by system class, drift detection results and mean time to correct, cloud security posture findings.</t>
  </si>
  <si>
    <t>Marsh McLennan Cyber Risk Analytics Center, Using Data to Prioritize Cybersecurity Investments, April 6, 2023: organizations using automated hardening techniques that apply baseline security configurations to servers and operating systems are nearly six times less likely to have a cyber incident than those that do not, the largest effect of any control studied. Held at Tier 2 rather than Tier 1 because the figure is a claims correlation with budget, staffing, and sector as unseparated confounders, not a controlled effect.</t>
  </si>
  <si>
    <t>DV4</t>
  </si>
  <si>
    <t>End of life operating systems, applications, and edge hardware</t>
  </si>
  <si>
    <t>Do you track software and equipment no longer supported by its maker, and retire or wall it off on a set schedule?</t>
  </si>
  <si>
    <t>Do you track end of life operating systems, applications, and edge devices, and retire or isolate them on a defined schedule?</t>
  </si>
  <si>
    <t>End of life technology carries permanent unpatched holes and is disproportionately represented in real exploitation. Drives operational, financial, and cybersecurity risk.</t>
  </si>
  <si>
    <t>Inventory with support end dates, retirement schedule with budget attached, isolation controls for anything past end of life, count of end of life systems reachable from the internet.</t>
  </si>
  <si>
    <t>VulnCheck 2026 attributes 42.5 percent of 2025 exploited vulnerabilities to end of life or likely end of life edge devices. Sophos 2026 found 13 percent of identified Windows Server versions already end of life with a further 27 percent approaching it.</t>
  </si>
  <si>
    <t>DV5</t>
  </si>
  <si>
    <t>Change, release, and third-party agent and firmware updates</t>
  </si>
  <si>
    <t>Do you test software and firmware updates before they go live, with a way to undo them if something breaks, and hold outside providers to the same standard?</t>
  </si>
  <si>
    <t>Do you test, stage, and stage-roll third-party agent, firmware, and application updates with a proven rollback path, and require the same of managed providers pushing changes into your environment?</t>
  </si>
  <si>
    <t>More mid-market downtime comes from your own changes and vendor pushes than from adversaries. A global vendor update with no staging is an unmanaged single point of failure. Drives operational and financial risk.</t>
  </si>
  <si>
    <t>Change approval records, staged rollout policy for security agents and firmware, documented and exercised rollback, contractual staging rights with managed providers, count of unplanned outages caused by change in the last 12 months.</t>
  </si>
  <si>
    <t>New in v2.0. No control in previous versions addressed self-inflicted or vendor-inflicted outage, despite disruption being the framework's stated target.</t>
  </si>
  <si>
    <t>Internet facing systems, edge devices, and remote management interfaces</t>
  </si>
  <si>
    <t>Do you check, from the outside, what of the business is visible on the internet, and have you closed remote access points that should not be exposed?</t>
  </si>
  <si>
    <t>Do you validate your internet-facing footprint by external scan rather than from memory, and remove direct exposure of remote access and management interfaces such as RDP?</t>
  </si>
  <si>
    <t>A question about unknown assets cannot be answered by the person who does not know about them. Unknown exposure is weaponized within hours. Drives cybersecurity and operational risk.</t>
  </si>
  <si>
    <t>External attack surface scan output dated within 90 days, delta count against the prior scan, exposed service list with owner and justification, confirmation RDP and management ports are closed or gated.</t>
  </si>
  <si>
    <t>GreyNoise 2026 puts the window from disclosure to exploitation for edge facing infrastructure at hours. VulnCheck 2026 reports all seven 2025 edge ransomware CVEs were enterprise VPN or firewall products.</t>
  </si>
  <si>
    <t>NW2</t>
  </si>
  <si>
    <t>Email gateway, business email, and message filtering</t>
  </si>
  <si>
    <t>Does your email system block spoofed senders and screen incoming links and attachments for malware, across email, chat, and other messaging tools?</t>
  </si>
  <si>
    <t>Do you authenticate email with SPF, DKIM, and DMARC at enforcement, and filter malicious links and attachments with sandboxing across email, chat, and collaboration platforms?</t>
  </si>
  <si>
    <t>Weak email controls enable phishing and business email compromise. The loss is frequent but rarely produces downtime, which is why the weight sits below the disruption controls. Drives cybersecurity and financial risk.</t>
  </si>
  <si>
    <t>DMARC policy at reject or quarantine, sandboxing coverage, blocked message reporting, coverage of Teams and Slack style channels, secure email gateway bypass rate.</t>
  </si>
  <si>
    <t>Coalition 2026 puts business email compromise at 31 percent of claims but an average loss of 27,000 dollars, the lowest severity of the major event types. KnowBe4 2026 records a 41 percent rise in Teams based attacks and a 49 percent rise in calendar invite phishing over six months. Mandiant 2026 shows email phishing down to 6 percent of initial infection vectors.</t>
  </si>
  <si>
    <t>NW3</t>
  </si>
  <si>
    <t>Wired, wireless, cloud, remote, guest, vendor, and OT traffic</t>
  </si>
  <si>
    <t>Are guest, vendor, remote, and operational systems kept separate from your core business systems, and have you tested that the separation holds?</t>
  </si>
  <si>
    <t>Do you segment networks so remote, guest, third-party, and operational technology traffic stays isolated from core systems, and do you test the segmentation rather than diagram it?</t>
  </si>
  <si>
    <t>Flat networks let one foothold reach everything, and a diagram is not a test. Drives operational and cybersecurity risk, with safety stakes where OT is present.</t>
  </si>
  <si>
    <t>Segmentation design, VLAN or microsegmentation policy, results of a segmentation validation test, isolation of guest, vendor, and OT access, east-west traffic controls.</t>
  </si>
  <si>
    <t>DBIR 2026 places ransomware in 48 percent of breaches. Segmentation is a duration and blast radius control rather than an entry control, which places it in Tier 2.</t>
  </si>
  <si>
    <t>NW4</t>
  </si>
  <si>
    <t>Security logs from network, edge, server, and cloud systems</t>
  </si>
  <si>
    <t>Do you collect security records from your network, systems, and cloud in one place, and keep them long enough to investigate an incident?</t>
  </si>
  <si>
    <t>Do you centrally collect security logs from network, edge, server, and cloud systems, with retention long enough to investigate, and have you confirmed edge and firewall retention defaults were raised?</t>
  </si>
  <si>
    <t>Without preserved logs you cannot detect an intrusion, size the breach, or prove scope to regulators and insurers. Unproven scope means notifying everyone. Drives cybersecurity, legal, and financial risk.</t>
  </si>
  <si>
    <t>Central log platform, source coverage against GV3 inventory, retention period per source in days, firewall and edge retention setting, two sample investigations end to end.</t>
  </si>
  <si>
    <t>Sophos 2026 names missing logs the second most common impediment in investigations, with retention issues doubling year over year, driven by firewall appliances defaulting to seven days and in some cases 24 hours.</t>
  </si>
  <si>
    <t>NW5</t>
  </si>
  <si>
    <t>Internet facing and business critical applications, SaaS, and APIs</t>
  </si>
  <si>
    <t>Do you regularly test your public-facing and business-critical applications for weaknesses, and does anything you build follow secure coding practices?</t>
  </si>
  <si>
    <t>Do you run a risk-based vulnerability management program for internet facing and business critical applications, including SaaS and APIs, with secure development requirements for what you build?</t>
  </si>
  <si>
    <t>Unpatched or insecure applications raise intrusion likelihood, downtime, and notification exposure at the same time. Drives cybersecurity, operational, legal, and financial risk.</t>
  </si>
  <si>
    <t>Application scan reports, remediation SLAs by severity, secure development standard, API inventory reconciled to GV3, authenticated testing coverage.</t>
  </si>
  <si>
    <t>DBIR 2026 identifies Basic Web Application Attacks among the top three patterns across most regions and industries, alongside System Intrusion and Social Engineering.</t>
  </si>
  <si>
    <t>Backups of critical data, systems, identity services, and virtualization management</t>
  </si>
  <si>
    <t>Do you keep backups of critical data and systems that an attacker cannot reach or alter, protected by separate logins, and test restoring from them?</t>
  </si>
  <si>
    <t>Do you keep offline or immutable backups of critical data, systems, identity services, and virtualization management, protect the backup system itself with separate credentials, and test full restoration at scope?</t>
  </si>
  <si>
    <t>Backups the attacker can reach, or that fail on restore, turn an incident into a shutdown. Modern ransomware targets backups, identity, and virtualization specifically to deny recovery. Drives operational, financial, legal, and cybersecurity risk.</t>
  </si>
  <si>
    <t>Immutable or offline design, separate credential domain for backup infrastructure, last full scope restore test date and measured duration, backup of identity and virtualization management planes, restore success rate.</t>
  </si>
  <si>
    <t>Mandiant 2026 documents ransomware deliberately targeting backups, identity, and virtualization to deny recovery. Veeam 2026 reports only 28 percent of organizations hit by operational loss or encryption incidents fully recovered their data. DBIR 2026 places ransomware in 48 percent of breaches.</t>
  </si>
  <si>
    <t>DA2</t>
  </si>
  <si>
    <t>Data at rest, data in motion, and cloud and SaaS data</t>
  </si>
  <si>
    <t>Is sensitive data encrypted, both stored and while it moves, including data held in cloud and outside software?</t>
  </si>
  <si>
    <t>Do you encrypt sensitive data at rest and in transit, including data held in cloud and SaaS platforms, with managed keys?</t>
  </si>
  <si>
    <t>Unencrypted data turns a device loss into a reportable disclosure. Encryption reduces notification cost more than it reduces downtime. Drives cybersecurity and legal risk.</t>
  </si>
  <si>
    <t>Encryption standard, disk and database encryption coverage against GV3 inventory, key management approach and rotation, cloud and SaaS encryption settings.</t>
  </si>
  <si>
    <t>Weight set at Tier 3 because encryption addresses disclosure cost rather than operational disruption. Ransomware operators exfiltrate through authorized sessions, where data at rest encryption offers no protection. Sophos 2026 confirms exfiltration in 49.77 percent of ransomware cases.</t>
  </si>
  <si>
    <t>DA3</t>
  </si>
  <si>
    <t>Sensitive data discovery, classification, and access scope</t>
  </si>
  <si>
    <t>Do you know exactly where sensitive data lives, how it is labeled, and who can access it, based on real scans rather than guesswork?</t>
  </si>
  <si>
    <t>Do you know where your sensitive data lives, classify it, and limit access on a least-privilege basis across on premises, cloud, and SaaS, with tooling output rather than judgement as the evidence?</t>
  </si>
  <si>
    <t>Over broad access turns one compromised account into mass exfiltration, and it is the single largest driver of extortion leverage. Drives cybersecurity, legal, and operational risk.</t>
  </si>
  <si>
    <t>Data discovery tooling output, classification coverage, count of sensitive stores open to all employees, count of accounts able to export all data, stale permission review records, public link inventory.</t>
  </si>
  <si>
    <t>Varonis 2025 reports 90 percent of organizations have exposed sensitive cloud data, 90 percent have sensitive files exposed to all employees through Copilot, 100 percent have at least one account able to export all data, and 66 percent have cloud data exposed to anonymous users.</t>
  </si>
  <si>
    <t>DA4</t>
  </si>
  <si>
    <t>Wire transfers, payment instructions, and vendor bank detail changes</t>
  </si>
  <si>
    <t>Before your team changes a payment or wire instruction, do they confirm the request through a separately verified phone number, not one supplied in the request?</t>
  </si>
  <si>
    <t>Do you require out-of-band verification and dual authorization for payment instructions, wire transfers, and vendor bank detail changes, using a phone number pulled from a source independent of the request itself, such as a maintained vendor directory, rather than a number supplied in the email, call, or voicemail asking for the change?</t>
  </si>
  <si>
    <t>Business email compromise and funds transfer fraud are the most frequent cyber claims and are pure process failures. EDR and backups do not catch them. AI voice cloning now defeats a simple callback if the callback number itself came from the attacker. The loss is financial rather than operational. Drives financial and legal risk.</t>
  </si>
  <si>
    <t>Out-of-band verification policy naming an independent number source, dual authorization thresholds, vendor bank change verification process, finance team training records, count of attempted fraud caught by the process.</t>
  </si>
  <si>
    <t>Coalition 2026 puts business email compromise at 31 percent of claims with an average loss of 27,000 dollars, and funds transfer fraud at 27 percent of claims with an average loss of 141,000 dollars. High frequency, low disruption, which places the weight in Tier 3. Corrected in v2.0: v2.0 described these as among the costliest claims. FBI IC3 2025 Annual Report: businesses reported over 30 million dollars in BEC losses with a confirmed AI nexus, primarily voice cloning used to request a wire payment, which is why the control now names the callback number source as the control point rather than the callback itself.</t>
  </si>
  <si>
    <t>DA5</t>
  </si>
  <si>
    <t>Data protection compliance and breach notification readiness</t>
  </si>
  <si>
    <t>Do you know your legal duties for protecting data and reporting a breach, and are you ready to notify the right people if one happens?</t>
  </si>
  <si>
    <t>Do you map your data protection obligations across privacy law, contract, and sector rules, and maintain breach notification readiness including knowing what data would be reportable and to whom?</t>
  </si>
  <si>
    <t>A breach is a legal and disclosure event as well as a technical one. Not knowing what is reportable lengthens notification and raises legal cost. Drives legal, financial, and market risk.</t>
  </si>
  <si>
    <t>Obligation map by jurisdiction and contract, notification playbook with clock start definitions, record of reportable data classes by system, retained breach counsel, customer contract notification SLAs.</t>
  </si>
  <si>
    <t>Weight set at Tier 3 as a cost-of-loss control rather than a frequency or duration control. Its effect appears in post incident legal and notification spend, which NetDiligence 2025 tracks within crisis services costs.</t>
  </si>
  <si>
    <t>PE1</t>
  </si>
  <si>
    <t>All staff, contractors, on-site partners, and help desk and support functions</t>
  </si>
  <si>
    <t>Are your people trained to spot scams, including fake executive phone or video calls, and does your help desk verify identity before resetting a password?</t>
  </si>
  <si>
    <t>Do you train your people to identify and report threats across email, voice, and messaging, including AI-generated voice and video impersonation of executives or familiar contacts, run realistic phishing and vishing simulations, and equip help desk staff with identity verification procedures for password and MFA reset requests?</t>
  </si>
  <si>
    <t>Voice phishing and help desk impersonation now bypass email controls entirely, and a help desk MFA reset defeats your strongest authentication control. AI voice and video cloning has moved this from a theoretical risk to a reported loss category. Drives cybersecurity and operational risk.</t>
  </si>
  <si>
    <t>Training completion rates, phishing and vishing simulation click and report rates over time, help desk identity verification procedure and its exception rate, synthetic media awareness module completion for finance and executive-adjacent staff, reporting rate as the primary metric rather than click rate.</t>
  </si>
  <si>
    <t>Mandiant 2026 ranks voice phishing the second most common initial infection vector at 11 percent, while email phishing fell to 6 percent. DBIR 2026 places the human element in 62 percent of breaches and pretexting at 6 percent of initial access. KnowBe4 2026 reports 85.8 percent of phishing attacks were AI driven over six months. FBI IC3 2025 Annual Report: over 22,000 complaints reported an AI nexus with adjusted losses exceeding 893 million dollars, including voice cloning used in BEC, distress or grandparent scams, and investment fraud, and identifies finance and executive-adjacent staff as the consistent target population.</t>
  </si>
  <si>
    <t>Executives, legal, communications, IT, finance, and key vendors</t>
  </si>
  <si>
    <t>Have you run a real incident drill with leadership and key vendors, covering ransomware, wire fraud, and a vendor outage, and fixed what the drill exposed?</t>
  </si>
  <si>
    <t>Do you exercise your incident response plan with all stakeholders, with scenarios covering ransomware with data theft, funds transfer fraud, and a critical vendor outage, and do you carry the findings into remediation?</t>
  </si>
  <si>
    <t>An untested plan fails under pressure, and the failure shows up as hours of additional downtime. Drives operational, legal, financial, and market risk.</t>
  </si>
  <si>
    <t>Tested plan, last tabletop date and participant list including executives and legal, scenario coverage against the Loss Scenarios tab, after action items with owners and closure dates.</t>
  </si>
  <si>
    <t>Set at Tier 2. Marsh McLennan Cyber Risk Intelligence Center, August 27, 2025, ranked incident response planning fourth among twelve tracked controls in reducing breach claim likelihood, behind EDR, logging and monitoring, and awareness and phishing testing, and noted planning also drives secondary gains in security behavior and control implementation. No percentage reduction was published for this control; the earlier v2.0 workbook's 13 percent figure does not appear in the source and has been removed rather than corrected. Weight reflects the ordinal ranking, not an unverified statistic.</t>
  </si>
  <si>
    <t>PE3</t>
  </si>
  <si>
    <t>Hiring, onboarding, offboarding, and security policy foundation</t>
  </si>
  <si>
    <t>Do you verify the identity of new hires and contractors, including remote interviews where someone could fake a voice or video, and control access from day one to their last day?</t>
  </si>
  <si>
    <t>Do you screen new hires and contractors appropriately, verify identity at hire including for remote and video-interviewed roles where a candidate may be using voice or video spoofing to obtain network access, and govern access at onboarding and offboarding with completion records?</t>
  </si>
  <si>
    <t>Weak hiring and offboarding leaves orphaned access and, increasingly, fraudulent employees inside the perimeter. Remote video interviewing has created a distinct new path where a spoofed candidate's goal is network access rather than a paycheck. Drives legal, operational, and cybersecurity risk.</t>
  </si>
  <si>
    <t>Background check policy, remote identity verification procedure covering video interview integrity checks, onboarding and offboarding access checklists with completion records, time from departure to access removal, reconciliation of active accounts to active employees.</t>
  </si>
  <si>
    <t>Mandiant 2026 attributes part of the rise in global median dwell time to 14 days to DPRK IT worker operations. Varonis 2025 reports 88 percent of organizations carry stale but enabled ghost user accounts. FBI IC3 2025 Annual Report documents voice and video spoofing during remote job interviews, noting audio and lip movement misalignment as an observable indicator, with the goal typically network access rather than direct financial loss.</t>
  </si>
  <si>
    <t>PE4</t>
  </si>
  <si>
    <t>Remote, hybrid, traveling workers, and off premises company devices</t>
  </si>
  <si>
    <t>Are laptops and devices used outside the office protected with encryption, screen privacy, and a safe way to dispose of old equipment?</t>
  </si>
  <si>
    <t>Do you secure remote and home work environments and company devices off premises, covering managed enrollment, full disk encryption, screen privacy, and secure disposal of media?</t>
  </si>
  <si>
    <t>The workplace is everywhere. Unmanaged home setups extend the attack surface into uncontrolled space. Drives operational, cybersecurity, and legal risk.</t>
  </si>
  <si>
    <t>Remote work policy, managed enrollment percentage, full disk encryption coverage on remote devices, secure disposal process and certificates.</t>
  </si>
  <si>
    <t>Set at Tier 3 because the underlying protection is delivered by ID1, DV1, and DA2 measured at full coverage. This control exists to stop remote and BYOD populations being excluded from those denominators.</t>
  </si>
  <si>
    <t>Vendors, SaaS platforms, managed providers, and development partners</t>
  </si>
  <si>
    <t>Do you rank vendors by risk and monitor their security on an ongoing basis, instead of relying on a one-time questionnaire?</t>
  </si>
  <si>
    <t>Do you maintain a tiered vendor inventory and verify the security posture of critical vendors through continuous external monitoring and evidence, rather than through a questionnaire and an attestation alone?</t>
  </si>
  <si>
    <t>Unmanaged vendor risk transfers their failures to your balance sheet and your customers, and it is the fastest growing category in the data. Drives operational, legal, market, and cybersecurity risk.</t>
  </si>
  <si>
    <t>Tiered vendor inventory reconciled to spend and to system access, percent of tier 1 vendors under continuous monitoring, SOC 2 or equivalent with scope and exceptions read rather than filed, evidence of vendor patching timelines.</t>
  </si>
  <si>
    <t>DBIR 2026 reports third-party involvement in 48 percent of breaches, up 60 percent year over year after doubling the year before, and finds only 23 percent of third-party organizations fully remediated missing or improperly secured cloud MFA. SecurityScorecard 2026 reports 78 percent of organizations cover under 50 percent of their vendor ecosystem while 90 percent remain confident of seamless continuity.</t>
  </si>
  <si>
    <t>PA2</t>
  </si>
  <si>
    <t>Vendor access to your systems, data, and accounts</t>
  </si>
  <si>
    <t>Do vendors get only the access they need to your systems, with strong login security, and is that access removed the moment the engagement ends?</t>
  </si>
  <si>
    <t>Do you govern and least-privilege the access vendors and providers hold to your systems, data, and cloud accounts, require phishing-resistant authentication on those accounts, and remove access promptly when an engagement ends?</t>
  </si>
  <si>
    <t>Vendor accounts and integrations are a standing path in, and lingering access after an engagement ends is a breach waiting for a schedule. Drives operational, cybersecurity, and legal risk.</t>
  </si>
  <si>
    <t>Vendor access inventory, least privilege scoping per vendor, authentication method on vendor accounts, access expiry dates, offboarding records with dates, OAuth and SaaS-to-SaaS integration review.</t>
  </si>
  <si>
    <t>CrowdStrike 2026 attributes 35 percent of cloud incidents to valid account abuse. Varonis 2025 reports 52 percent of employees use high risk OAuth applications, the same integration path vendors use.</t>
  </si>
  <si>
    <t>PA3</t>
  </si>
  <si>
    <t>On-site vendors, contractors, building systems, and OT</t>
  </si>
  <si>
    <t>Do you control who can physically enter your buildings and operational areas, including visitors, vendors, and contractors?</t>
  </si>
  <si>
    <t>Do you govern physical and on-site access for visitors, vendors, and contractors, including building and operational technology systems, and protect any physical sites you operate?</t>
  </si>
  <si>
    <t>On-site vendors and building systems are an overlooked path to core and safety systems. Drives operational and cybersecurity risk, with safety stakes where critical infrastructure is present.</t>
  </si>
  <si>
    <t>Visitor and vendor sign in, escort policy, locked server and network rooms, segregated OT and building system access, contractor offboarding.</t>
  </si>
  <si>
    <t>Set at Tier 3 for the general population. Where operational technology is present, the Sector Overlay tab replaces this control with a scored OT control set at Tier 1 and Tier 2 weights.</t>
  </si>
  <si>
    <t>PA4</t>
  </si>
  <si>
    <t>Vendor concentration and single points of failure</t>
  </si>
  <si>
    <t>Have you identified every vendor whose failure would stop a critical process, and do you have a backup plan for each one?</t>
  </si>
  <si>
    <t>Have you identified every vendor or platform that supports a critical process with no tested alternative, and do you hold a documented fallback or exit plan for each?</t>
  </si>
  <si>
    <t>Concentration converts one vendor's incident into your outage, and no security control you own will shorten it. This is the disruption exposure most often missing from a vendor program. Drives operational, financial, and market risk.</t>
  </si>
  <si>
    <t>Critical process to vendor map from the Critical Processes tab, list of single points of failure with no alternative, documented fallback or exit plan per item, last exit or failover test date, contractual data portability terms.</t>
  </si>
  <si>
    <t>New in v2.0. DBIR 2026 places third-party involvement at 48 percent of breaches. SecurityScorecard 2026 reports 90 percent of leaders believe operations would continue seamlessly through a critical vendor incident while 78 percent cover under half their ecosystem, which is a confidence gap rather than a capability.</t>
  </si>
  <si>
    <t>PA5</t>
  </si>
  <si>
    <t>Contractual notification, restoration, and audit terms</t>
  </si>
  <si>
    <t>Do your key vendor contracts require them to report a breach within hours, commit to restoring service, and let you audit their security?</t>
  </si>
  <si>
    <t>Do your critical vendor contracts carry a breach notification SLA measured in hours, restoration commitments, subcontractor disclosure, audit rights, and a defined communication channel for use during an incident?</t>
  </si>
  <si>
    <t>Without contractual terms you learn about your vendor's incident from the news and wait in line for restoration behind their larger customers. Drives operational, legal, and market risk.</t>
  </si>
  <si>
    <t>Contract clause inventory across tier 1 vendors, notification SLA in hours, restoration and service credit terms, subcontractor disclosure obligation, named incident contact and out of band channel, audit rights exercised at least once.</t>
  </si>
  <si>
    <t>New in v2.0. SecurityScorecard 2026 reports 55 percent of organizations still coordinate with vendors during a breach by phone, meeting, or email, and 60 percent take eight days or more to remediate a high severity issue.</t>
  </si>
  <si>
    <t>Around the clock detection, triage, and containment authority</t>
  </si>
  <si>
    <t>Do you have someone watching for attacks around the clock, with pre-approved authority to shut systems down fast, and a guaranteed response time?</t>
  </si>
  <si>
    <t>Do you have detection and response coverage outside business hours, with a named responder, pre-delegated authority to isolate systems without waiting for executive approval, and a contractual response time?</t>
  </si>
  <si>
    <t>Attackers work when you do not. Every hour between compromise and containment is an hour of dwell, exfiltration, and eventual downtime. This is the highest leverage control on disruption duration. Drives operational, financial, and cybersecurity risk.</t>
  </si>
  <si>
    <t>Hours of monitoring coverage, named provider or internal rota with contractual response time, pre-delegated containment authority in writing, mean time to detect and mean time to contain over the last four incidents, out of hours escalation test result.</t>
  </si>
  <si>
    <t>Sophos 2026 reports 88.10 percent of ransomware was deployed during non-business hours and 78.85 percent of exfiltration occurred off hours, and records median dwell of 2 days for managed detection cases against 5 days for reactive incident response cases. Mandiant 2026 documents access handoffs between actors in under 30 seconds.</t>
  </si>
  <si>
    <t>UP2</t>
  </si>
  <si>
    <t>Recovery time and recovery point objectives, proven by test</t>
  </si>
  <si>
    <t>Have you set a target for how fast you can recover and how much data you can afford to lose, and proven you can hit it with a real test?</t>
  </si>
  <si>
    <t>Have you defined recovery time and recovery point objectives for each critical process and proven them by full-scope restoration test within the last 12 months, with the measured result recorded rather than the target?</t>
  </si>
  <si>
    <t>Confidence in recovery is not recovery capability, and the gap only appears during the incident. An unmeasured RTO is a guess your insurance waiting period is priced against. Drives operational and financial risk.</t>
  </si>
  <si>
    <t>RTO and RPO per critical process, last full scope test date, measured restore duration against target, scope of what was restored, gap register with owners.</t>
  </si>
  <si>
    <t>Veeam 2026 reports 90 percent of security leaders were very to extremely confident of recovering inside their defined RTOs, while only 28 percent of organizations suffering operational loss or encryption fully recovered their data, 29 percent ended with data loss, downtime, or business disruption, and 38 percent experienced extended downtime of critical systems.</t>
  </si>
  <si>
    <t>UP3</t>
  </si>
  <si>
    <t>Manual workarounds and degraded-mode operating procedures</t>
  </si>
  <si>
    <t>Can your most critical business processes keep running without computers for a while, and have staff actually practiced doing that?</t>
  </si>
  <si>
    <t>Do your top critical processes have documented manual or degraded-mode operating procedures that let the business keep running without IT, and have staff exercised them in the last 12 months?</t>
  </si>
  <si>
    <t>Revenue stops when the process stops, not when the server stops. A workable manual path converts a shutdown into a slowdown. Drives operational, financial, and market risk.</t>
  </si>
  <si>
    <t>Documented workaround per critical process, last exercise date and participants, maximum duration the workaround sustains, dependencies the workaround still requires, customer communication plan for degraded mode.</t>
  </si>
  <si>
    <t>New in v2.0. Veeam 2026 reports 38 percent of organizations experienced extended downtime of critical systems, which is the exposure this control addresses directly and no v2.0 control addressed at all.</t>
  </si>
  <si>
    <t>UP4</t>
  </si>
  <si>
    <t>Process to system to vendor dependency mapping</t>
  </si>
  <si>
    <t>Do you know which systems, data, and vendors each critical business process depends on, and do you update that map every year?</t>
  </si>
  <si>
    <t>Do you maintain a dependency map from each critical process to the systems, data, identities, and vendors it requires, and refresh it at least annually?</t>
  </si>
  <si>
    <t>Without a dependency map, recovery sequencing is improvised during the worst hours of the year, and restoration order determines total downtime. Drives operational and financial risk.</t>
  </si>
  <si>
    <t>Dependency map per critical process, recovery sequencing order derived from it, identity and authentication dependencies identified, vendor dependencies reconciled to PA4, last refresh date.</t>
  </si>
  <si>
    <t>New in v2.0. Mandiant 2026 documents ransomware targeting identity and virtualization management, which are dependencies rather than assets and are routinely missing from recovery plans.</t>
  </si>
  <si>
    <t>UP5</t>
  </si>
  <si>
    <t>Crisis management, external response capability, and disclosure execution</t>
  </si>
  <si>
    <t>Do you have response help lined up in advance, including forensics, legal, and communications support, and have you already decided your stance on paying a ransom?</t>
  </si>
  <si>
    <t>Do you hold pre-arranged incident response, forensics, breach counsel, and communications capability with defined activation authority, plus a decided position on ransom payment before you need one?</t>
  </si>
  <si>
    <t>Negotiating retainers during an incident costs days and leverage. An undecided ransom position turns a technical decision into a board argument mid-outage. Drives operational, legal, financial, and market risk.</t>
  </si>
  <si>
    <t>Signed retainers or panel arrangements with response times, named activation authority and threshold, ransom payment position approved in advance, holding statements drafted, out of band communication method tested, insurer notification requirements understood.</t>
  </si>
  <si>
    <t>New in v2.0, splitting execution capability from PE2 exercise. Coalition 2026 shows active claims management stabilizing loss trends, with global severity down 19 percent year over year to an average of 116,000 dollars.</t>
  </si>
  <si>
    <t>TOTALS</t>
  </si>
  <si>
    <t>Risk-weighted totals across all 38 controls</t>
  </si>
  <si>
    <t>Amber cells are inputs. Coverage is a fraction of in-scope assets from the GV3 inventory, not an impression. Verification multipliers live on the Scoring Keys tab. Weight basis for every control is repeated with its source on the Weight Derivation tab.</t>
  </si>
  <si>
    <t>Loss Scenarios: weakest link scoring</t>
  </si>
  <si>
    <t>A chain is only as closed as its worst control. Each scenario is scored at its minimum, never at its average or its sum. These five scores are the operational read on your exposure.</t>
  </si>
  <si>
    <t>Scenario</t>
  </si>
  <si>
    <t>Weakest control</t>
  </si>
  <si>
    <t>Score</t>
  </si>
  <si>
    <t>S1</t>
  </si>
  <si>
    <t>S1. Ransomware with data theft and denied recovery</t>
  </si>
  <si>
    <t>The severity event. Coalition 2026 average loss 262,000 dollars, DBIR 2026 ransomware present in 48 percent of breaches.</t>
  </si>
  <si>
    <t>S2</t>
  </si>
  <si>
    <t>S2. Business email compromise and funds transfer fraud</t>
  </si>
  <si>
    <t>The frequency event. Coalition 2026: 31 percent and 27 percent of claims, average loss 27,000 and 141,000 dollars.</t>
  </si>
  <si>
    <t>S3</t>
  </si>
  <si>
    <t>S3. Critical vendor or SaaS outage</t>
  </si>
  <si>
    <t>The concentration event. DBIR 2026: third-party involvement in 48 percent of breaches, up 60 percent year over year.</t>
  </si>
  <si>
    <t>S4</t>
  </si>
  <si>
    <t>S4. Cloud and SaaS tenancy compromise</t>
  </si>
  <si>
    <t>The identity event. CrowdStrike 2026: 82 percent of detections malware free, 35 percent of cloud incidents involved valid accounts.</t>
  </si>
  <si>
    <t>S5</t>
  </si>
  <si>
    <t>S5. Insider, offboarding, and mass data exfiltration</t>
  </si>
  <si>
    <t>The quiet event. Varonis 2025: 88 percent hold enabled ghost users, 100 percent have an account able to export all data.</t>
  </si>
  <si>
    <t>Weakest scenario across all five</t>
  </si>
  <si>
    <t>Chain stage</t>
  </si>
  <si>
    <t>Control</t>
  </si>
  <si>
    <t>Weight</t>
  </si>
  <si>
    <t>Normalized score</t>
  </si>
  <si>
    <t>Entry: exposed edge</t>
  </si>
  <si>
    <t>Entry: unpatched exploit</t>
  </si>
  <si>
    <t>Entry: credential and session theft</t>
  </si>
  <si>
    <t>Entry: vishing and help desk reset</t>
  </si>
  <si>
    <t>Escalation: standing privilege</t>
  </si>
  <si>
    <t>Spread: flat network</t>
  </si>
  <si>
    <t>Detection: off hours containment</t>
  </si>
  <si>
    <t>Investigation: log retention</t>
  </si>
  <si>
    <t>Impact: exfiltration scope</t>
  </si>
  <si>
    <t>Recovery: immutable tested backups</t>
  </si>
  <si>
    <t>Recovery: proven RTO</t>
  </si>
  <si>
    <t>Recovery: crisis execution</t>
  </si>
  <si>
    <t>Scenario score (weakest link)</t>
  </si>
  <si>
    <t>Entry: email authentication and filtering</t>
  </si>
  <si>
    <t>Entry: session and token theft</t>
  </si>
  <si>
    <t>Entry: staff and help desk</t>
  </si>
  <si>
    <t>Detection: anomalous sign in</t>
  </si>
  <si>
    <t>Interruption: out of band payment verification</t>
  </si>
  <si>
    <t>Transfer: social engineering sublimit</t>
  </si>
  <si>
    <t>Recovery: recall and notification speed</t>
  </si>
  <si>
    <t>Exposure: vendor posture</t>
  </si>
  <si>
    <t>Exposure: vendor access</t>
  </si>
  <si>
    <t>Exposure: single point of failure</t>
  </si>
  <si>
    <t>Response: contractual terms</t>
  </si>
  <si>
    <t>Trigger: unstaged vendor change</t>
  </si>
  <si>
    <t>Response: dependency map</t>
  </si>
  <si>
    <t>Continuity: manual workaround</t>
  </si>
  <si>
    <t>Transfer: contingent business interruption</t>
  </si>
  <si>
    <t>Entry: phishing-resistant authentication</t>
  </si>
  <si>
    <t>Entry: tokens and service accounts</t>
  </si>
  <si>
    <t>Escalation: privileged roles</t>
  </si>
  <si>
    <t>Exposure: configuration and drift</t>
  </si>
  <si>
    <t>Exposure: agent permissions</t>
  </si>
  <si>
    <t>Detection: identity telemetry</t>
  </si>
  <si>
    <t>Containment: off hours response</t>
  </si>
  <si>
    <t>Impact: data exposure scope</t>
  </si>
  <si>
    <t>Entry: screening and offboarding</t>
  </si>
  <si>
    <t>Exposure: access review</t>
  </si>
  <si>
    <t>Exposure: data discovery and scope</t>
  </si>
  <si>
    <t>Impact: encryption and key control</t>
  </si>
  <si>
    <t>Detection: log coverage</t>
  </si>
  <si>
    <t>Detection: response coverage</t>
  </si>
  <si>
    <t>Impact: knowing what matters</t>
  </si>
  <si>
    <t>Cost: notification readiness</t>
  </si>
  <si>
    <t>Critical Processes</t>
  </si>
  <si>
    <t>Fill this in before scoring anything else. It defines the critical-asset column on the Full tab, it answers PA4 and UP3, and it turns the framework's output into dollars. Ten rows is the target, not twenty.</t>
  </si>
  <si>
    <t>Business Process</t>
  </si>
  <si>
    <t>Process Owner</t>
  </si>
  <si>
    <t>Revenue or Cost at Risk per Day ($)</t>
  </si>
  <si>
    <t>Max Tolerable Downtime (hours)</t>
  </si>
  <si>
    <t>Demonstrated RTO (hours, tested)</t>
  </si>
  <si>
    <t>Gap (hours)</t>
  </si>
  <si>
    <t>Supporting Systems</t>
  </si>
  <si>
    <t>Critical Vendors</t>
  </si>
  <si>
    <t>Single Point of Failure? (Y/N)</t>
  </si>
  <si>
    <t>Manual Workaround Exists? (Y/N)</t>
  </si>
  <si>
    <t>Last Workaround Exercise</t>
  </si>
  <si>
    <t>Estimated Cost of a 5-Day Outage ($)</t>
  </si>
  <si>
    <t>EX</t>
  </si>
  <si>
    <t>EXAMPLE ROW, delete before use: Order to cash (ERP)</t>
  </si>
  <si>
    <t>COO</t>
  </si>
  <si>
    <t>ERP production, database cluster, EDI gateway, Active Directory</t>
  </si>
  <si>
    <t>ERP hosting provider, EDI value added network</t>
  </si>
  <si>
    <t>Y</t>
  </si>
  <si>
    <t>N</t>
  </si>
  <si>
    <t>Never exercised</t>
  </si>
  <si>
    <t>TOTAL EXPOSURE, five-day outage across all listed processes</t>
  </si>
  <si>
    <t>Assumption: the five-day figure multiplies daily exposure by five. Five days is a planning figure drawn from ransomware recovery experience, not a prediction. Replace it with your own if you hold better data.</t>
  </si>
  <si>
    <t>A positive Gap column means your tested recovery time already exceeds what the business will tolerate. That gap is the single most useful number in this workbook, and it is also what your insurance business interruption waiting period should be checked against under GV4.</t>
  </si>
  <si>
    <t>Any row marked Y for single point of failure and N for manual workaround is an unmitigated disruption exposure. Count them and carry the count into PA4 and UP3.</t>
  </si>
  <si>
    <t>Remediation Plan</t>
  </si>
  <si>
    <t>Headroom ranked against cost. Delta comes from the Full tab and updates as you score. Cost bands are defaults for ranking only, so replace column G with a real quote as soon as you have one.</t>
  </si>
  <si>
    <t>Delta (points of headroom)</t>
  </si>
  <si>
    <t>Est. Implementation Cost ($)</t>
  </si>
  <si>
    <t>Annual Run Cost ($)</t>
  </si>
  <si>
    <t>3-Year Cost ($)</t>
  </si>
  <si>
    <t>Risk Points per $100K</t>
  </si>
  <si>
    <t>Priority Rank</t>
  </si>
  <si>
    <t>Assumption: cost band midpoints on the Scoring Keys tab are planning figures, not quotes. Three-year cost is implementation plus three years of run cost, which is the horizon most private equity holds match.</t>
  </si>
  <si>
    <t>Rank by risk points per hundred thousand dollars, then override for the Tier 1 controls. A Tier 1 gap caps your reported readiness at 60 percent regardless of what the ranking says, so it gets funded first.</t>
  </si>
  <si>
    <t>Crosswalk</t>
  </si>
  <si>
    <t>NIST CSF 2.0 and CISA CPG 2.0 lead. Winter SHIELD is retained as a supporting reference only. A concluded voluntary campaign with no published effect data should not anchor a framework meant to outlast it.</t>
  </si>
  <si>
    <t>Control (short)</t>
  </si>
  <si>
    <t>NIST CSF 2.0</t>
  </si>
  <si>
    <t>CISA CPG 2.0</t>
  </si>
  <si>
    <t>FBI Winter SHIELD (supporting)</t>
  </si>
  <si>
    <t>Cyber-Insurance Control</t>
  </si>
  <si>
    <t>10-K Risk Categories</t>
  </si>
  <si>
    <t>Is a named executive accountable for cyber risk, with defined decision rights (including authority to halt operations or isolate systems during an inc</t>
  </si>
  <si>
    <t>GV.RR-01, GV.RR-02, GV.OC-02</t>
  </si>
  <si>
    <t>1.B, 1.E</t>
  </si>
  <si>
    <t>Supports WS10 governance</t>
  </si>
  <si>
    <t>Governance posture reviewed at underwriting</t>
  </si>
  <si>
    <t>Operational &amp; Strategic; Legal &amp; Regulatory</t>
  </si>
  <si>
    <t>Have you documented your risk appetite and tiered your business processes by downtime tolerance and revenue or cost at risk per day, so security spend</t>
  </si>
  <si>
    <t>GV.RM-01, GV.RM-04, ID.AM-05</t>
  </si>
  <si>
    <t>1.A, 1.B</t>
  </si>
  <si>
    <t>Foundation for WS1 risk-based prioritization</t>
  </si>
  <si>
    <t>Risk management maturity reviewed at underwriting</t>
  </si>
  <si>
    <t>Operational &amp; Strategic; Financial &amp; Economic</t>
  </si>
  <si>
    <t xml:space="preserve">Do you maintain one authoritative inventory of hardware, software, cloud workloads, SaaS applications, data stores, and identities, each with a named </t>
  </si>
  <si>
    <t>ID.AM-01, ID.AM-02, ID.AM-03, ID.AM-04</t>
  </si>
  <si>
    <t>1.A, 2.Q</t>
  </si>
  <si>
    <t>WS8: Identify and inventory internet-facing systems</t>
  </si>
  <si>
    <t>Asset inventory: prerequisite for every coverage question</t>
  </si>
  <si>
    <t>Cybersecurity &amp; Data Privacy; Operational &amp; Strategic</t>
  </si>
  <si>
    <t xml:space="preserve">Do you hold cyber coverage sized against a modelled loss, with the business interruption waiting period shorter than your demonstrated recovery time, </t>
  </si>
  <si>
    <t>GV.RM-06, GV.SC-01</t>
  </si>
  <si>
    <t>Not addressed by CPG</t>
  </si>
  <si>
    <t>No Winter SHIELD equivalent</t>
  </si>
  <si>
    <t>Coverage adequacy, sublimits, waiting period, retainers</t>
  </si>
  <si>
    <t>Financial &amp; Economic; Operational &amp; Strategic</t>
  </si>
  <si>
    <t xml:space="preserve">Do you require phishing-resistant authentication (FIDO2, hardware keys, or certificate based) for remote access, administrative access, and all cloud </t>
  </si>
  <si>
    <t>PR.AA-01, PR.AA-02, PR.AA-03</t>
  </si>
  <si>
    <t>1.C, 1.D, 2.H</t>
  </si>
  <si>
    <t>WS3: Adopt phish-resistant authentication</t>
  </si>
  <si>
    <t>Phishing-resistant MFA: core binding requirement</t>
  </si>
  <si>
    <t>Cybersecurity &amp; Data Privacy; Financial &amp; Economic; Legal &amp; Regulatory</t>
  </si>
  <si>
    <t>Do you reduce and tightly control administrative and privileged access, removing standing local admin rights and using just-in-time elevation, includi</t>
  </si>
  <si>
    <t>PR.AA-05, PR.AA-01</t>
  </si>
  <si>
    <t>2.E, 1.E</t>
  </si>
  <si>
    <t>WS9: Reduce administrator privileges</t>
  </si>
  <si>
    <t>Privileged access management: core binding requirement</t>
  </si>
  <si>
    <t>Do you periodically review user, privileged, service, and machine access to enforce least privilege and individual accounts, and rotate and expire API</t>
  </si>
  <si>
    <t>PR.AA-05, ID.AM-05</t>
  </si>
  <si>
    <t>WS9: Reduce privileges and govern access</t>
  </si>
  <si>
    <t>Access governance: insurer tracked</t>
  </si>
  <si>
    <t>Cybersecurity &amp; Data Privacy; Legal &amp; Regulatory; Operational &amp; Strategic</t>
  </si>
  <si>
    <t>Do you centrally collect and actively monitor identity and authentication logs, alert on anomalous sign in and privilege change, and preserve them for</t>
  </si>
  <si>
    <t>DE.CM-01, DE.CM-03, PR.PS-04</t>
  </si>
  <si>
    <t>2.T, 2.U</t>
  </si>
  <si>
    <t>WS2: Protect and preserve security logs</t>
  </si>
  <si>
    <t>Logging and monitoring: insurer tracked</t>
  </si>
  <si>
    <t>GV.SC-04, PR.AA-05, ID.AM-02</t>
  </si>
  <si>
    <t>1.A applied to AI assets</t>
  </si>
  <si>
    <t>No Winter SHIELD equivalent (emerging)</t>
  </si>
  <si>
    <t>Not yet insurer tracked. Emerging exposure</t>
  </si>
  <si>
    <t>Operational &amp; Strategic; Legal &amp; Regulatory; Cybersecurity &amp; Data Privacy</t>
  </si>
  <si>
    <t>Do you run endpoint detection and response on every workstation, laptop, server, and mobile device, including remote and personally owned devices used</t>
  </si>
  <si>
    <t>DE.CM-01, PR.PS-05, DE.AE-02</t>
  </si>
  <si>
    <t>2.M, 3.A</t>
  </si>
  <si>
    <t>WS8: Protect internet-facing and end-user systems</t>
  </si>
  <si>
    <t>EDR at full coverage: core binding requirement</t>
  </si>
  <si>
    <t>Cybersecurity &amp; Data Privacy; Operational &amp; Strategic; Financial &amp; Economic</t>
  </si>
  <si>
    <t>Do you patch on a risk-based schedule with a defined SLA for CISA Known Exploited Vulnerabilities, and do you measure the percent of KEV items fully r</t>
  </si>
  <si>
    <t>ID.RA-01, ID.RA-06, PR.PS-02</t>
  </si>
  <si>
    <t>1.E, 2.W, 5.A</t>
  </si>
  <si>
    <t>WS1: Risk-based vulnerability management</t>
  </si>
  <si>
    <t>Patch and vulnerability management: core binding requirement</t>
  </si>
  <si>
    <t>Do you apply documented hardening baselines such as CIS Benchmarks to devices, servers, cloud workloads, and identity systems, and check for configura</t>
  </si>
  <si>
    <t>PR.PS-01, PR.IR-01</t>
  </si>
  <si>
    <t>2.X, 2.A, 2.B</t>
  </si>
  <si>
    <t>WS8: Harden and protect systems</t>
  </si>
  <si>
    <t>Configuration hardening: insurer tracked</t>
  </si>
  <si>
    <t>ID.AM-08, PR.PS-02</t>
  </si>
  <si>
    <t>2.Q, 1.A</t>
  </si>
  <si>
    <t>WS5: Track and retire end-of-life technology</t>
  </si>
  <si>
    <t>End-of-life replacement: insurer tracked</t>
  </si>
  <si>
    <t>Operational &amp; Strategic; Financial &amp; Economic; Cybersecurity &amp; Data Privacy</t>
  </si>
  <si>
    <t>Do you test, stage, and stage-roll third-party agent, firmware, and application updates with a proven rollback path, and require the same of managed p</t>
  </si>
  <si>
    <t>PR.PS-01, ID.RA-07, GV.SC-07</t>
  </si>
  <si>
    <t>2.X, 4.C</t>
  </si>
  <si>
    <t>Change management: reviewed after 2024 vendor update outages</t>
  </si>
  <si>
    <t>Do you validate your internet-facing footprint by external scan rather than from memory, and remove direct exposure of remote access and management in</t>
  </si>
  <si>
    <t>ID.AM-01, PR.IR-01, DE.CM-02</t>
  </si>
  <si>
    <t>2.Q, 2.W, 1.A</t>
  </si>
  <si>
    <t>WS8: Inventory and protect internet-facing systems</t>
  </si>
  <si>
    <t>External attack surface: insurer scanned at quote</t>
  </si>
  <si>
    <t>Do you authenticate email with SPF, DKIM, and DMARC at enforcement, and filter malicious links and attachments with sandboxing across email, chat, and</t>
  </si>
  <si>
    <t>PR.DS-02, DE.CM-01, PR.AT-01</t>
  </si>
  <si>
    <t>2.M, 2.G</t>
  </si>
  <si>
    <t>WS7: Email authentication and content protection</t>
  </si>
  <si>
    <t>Email filtering and DMARC: core binding requirement</t>
  </si>
  <si>
    <t>Cybersecurity &amp; Data Privacy; Financial &amp; Economic</t>
  </si>
  <si>
    <t>Do you segment networks so remote, guest, third-party, and operational technology traffic stays isolated from core systems, and do you test the segmen</t>
  </si>
  <si>
    <t>PR.IR-01, PR.AA-05</t>
  </si>
  <si>
    <t>2.F, 2.X</t>
  </si>
  <si>
    <t>WS8: Network protection through segmentation</t>
  </si>
  <si>
    <t>Network segmentation: insurer tracked</t>
  </si>
  <si>
    <t>Operational &amp; Strategic; Cybersecurity &amp; Data Privacy</t>
  </si>
  <si>
    <t>Do you centrally collect security logs from network, edge, server, and cloud systems, with retention long enough to investigate, and have you confirme</t>
  </si>
  <si>
    <t>DE.CM-01, DE.AE-03, PR.PS-04</t>
  </si>
  <si>
    <t>Logging and retention: insurer tracked, required for claim proof</t>
  </si>
  <si>
    <t>Cybersecurity &amp; Data Privacy; Legal &amp; Regulatory; Financial &amp; Economic</t>
  </si>
  <si>
    <t xml:space="preserve">Do you run a risk-based vulnerability management program for internet facing and business critical applications, including SaaS and APIs, with secure </t>
  </si>
  <si>
    <t>ID.RA-01, PR.PS-06, DE.CM-09</t>
  </si>
  <si>
    <t>2.W, 5.A</t>
  </si>
  <si>
    <t>WS1 and WS8 applied to applications and APIs</t>
  </si>
  <si>
    <t>Application security: insurer tracked</t>
  </si>
  <si>
    <t>Cybersecurity &amp; Data Privacy; Operational &amp; Strategic; Legal &amp; Regulatory</t>
  </si>
  <si>
    <t>Do you keep offline or immutable backups of critical data, systems, identity services, and virtualization management, protect the backup system itself</t>
  </si>
  <si>
    <t>PR.DS-11, RC.RP-01, RC.RP-04</t>
  </si>
  <si>
    <t>2.R, 5.A</t>
  </si>
  <si>
    <t>WS6: Offline immutable backups with tested restoration</t>
  </si>
  <si>
    <t>Secured and tested backups: core binding requirement</t>
  </si>
  <si>
    <t>Operational &amp; Strategic; Financial &amp; Economic; Legal &amp; Regulatory; Cybersecurity &amp; Data Privacy</t>
  </si>
  <si>
    <t>PR.DS-01, PR.DS-02</t>
  </si>
  <si>
    <t>2.K, 2.L</t>
  </si>
  <si>
    <t>WS6: Protect critical data</t>
  </si>
  <si>
    <t>Encryption: insurer tracked and a privacy law driver</t>
  </si>
  <si>
    <t>Cybersecurity &amp; Data Privacy; Legal &amp; Regulatory</t>
  </si>
  <si>
    <t>Do you know where your sensitive data lives, classify it, and limit access on a least-privilege basis across on premises, cloud, and SaaS, with toolin</t>
  </si>
  <si>
    <t>ID.AM-07, PR.AA-05, PR.DS-01</t>
  </si>
  <si>
    <t>1.A, 2.E</t>
  </si>
  <si>
    <t>WS9: Reduce privileges and govern access to data</t>
  </si>
  <si>
    <t>Data access governance: insurer tracked</t>
  </si>
  <si>
    <t>Do you require out-of-band verification and dual authorization for payment instructions, wire transfers, and vendor bank detail changes, using a phone</t>
  </si>
  <si>
    <t>PR.AT-01, GV.PO-01, DE.CM-09</t>
  </si>
  <si>
    <t>2.G, 4.A</t>
  </si>
  <si>
    <t>No Winter SHIELD equivalent. Closes the loop WS7 leaves open</t>
  </si>
  <si>
    <t>Funds transfer controls: crime and social engineering underwriting</t>
  </si>
  <si>
    <t>Financial &amp; Economic; Operational &amp; Strategic; Legal &amp; Regulatory</t>
  </si>
  <si>
    <t>Do you map your data protection obligations across privacy law, contract, and sector rules, and maintain breach notification readiness including knowi</t>
  </si>
  <si>
    <t>GV.OC-03, ID.IM-04, RS.CO-02</t>
  </si>
  <si>
    <t>4.A, 4.B</t>
  </si>
  <si>
    <t>Supports WS10 disclosure readiness</t>
  </si>
  <si>
    <t>Privacy posture reviewed at underwriting</t>
  </si>
  <si>
    <t>Legal &amp; Regulatory; Financial &amp; Economic; Market &amp; Competitive</t>
  </si>
  <si>
    <t>Do you train your people to identify and report threats across email, voice, and messaging, including AI-generated voice and video impersonation of ex</t>
  </si>
  <si>
    <t>PR.AT-01, PR.AT-02, PR.AA-03</t>
  </si>
  <si>
    <t>2.I, 2.G, 4.C</t>
  </si>
  <si>
    <t>Supports WS3 and WS7 by reducing the human vector</t>
  </si>
  <si>
    <t>Awareness and phishing testing: insurer tracked</t>
  </si>
  <si>
    <t>Do you exercise your incident response plan with all stakeholders, with scenarios covering ransomware with data theft, funds transfer fraud, and a cri</t>
  </si>
  <si>
    <t>RS.MA-01, ID.IM-02, RC.RP-01</t>
  </si>
  <si>
    <t>2.S, 5.A</t>
  </si>
  <si>
    <t>WS10: Exercise the incident response plan with all stakeholders</t>
  </si>
  <si>
    <t>Tested incident response plan: core binding requirement</t>
  </si>
  <si>
    <t>Operational &amp; Strategic; Legal &amp; Regulatory; Financial &amp; Economic; Market &amp; Competitive</t>
  </si>
  <si>
    <t xml:space="preserve">Do you screen new hires and contractors appropriately, verify identity at hire including for remote and video-interviewed roles where a candidate may </t>
  </si>
  <si>
    <t>PR.AA-01, GV.RR-04, ID.AM-05</t>
  </si>
  <si>
    <t>Foundation for WS9 access governance</t>
  </si>
  <si>
    <t>Joiner mover leaver controls: insurer tracked</t>
  </si>
  <si>
    <t>Legal &amp; Regulatory; Operational &amp; Strategic; Cybersecurity &amp; Data Privacy</t>
  </si>
  <si>
    <t>Do you secure remote and home work environments and company devices off premises, covering managed enrollment, full disk encryption, screen privacy, a</t>
  </si>
  <si>
    <t>PR.PS-01, PR.DS-01, PR.AA-05</t>
  </si>
  <si>
    <t>2.K, 2.X</t>
  </si>
  <si>
    <t>Extends WS3, WS8, and WS9 to the remote workforce</t>
  </si>
  <si>
    <t>Remote device security: cuts across MFA, EDR, and encryption</t>
  </si>
  <si>
    <t>Operational &amp; Strategic; Cybersecurity &amp; Data Privacy; Legal &amp; Regulatory</t>
  </si>
  <si>
    <t>Do you maintain a tiered vendor inventory and verify the security posture of critical vendors through continuous external monitoring and evidence, rat</t>
  </si>
  <si>
    <t>GV.SC-01, GV.SC-04, GV.SC-07</t>
  </si>
  <si>
    <t>1.G, 1.I</t>
  </si>
  <si>
    <t>WS4: Manage third-party risk</t>
  </si>
  <si>
    <t>Vendor and supply chain risk: insurer tracked</t>
  </si>
  <si>
    <t>Operational &amp; Strategic; Legal &amp; Regulatory; Market &amp; Competitive; Cybersecurity &amp; Data Privacy</t>
  </si>
  <si>
    <t>Do you govern and least-privilege the access vendors and providers hold to your systems, data, and cloud accounts, require phishing-resistant authenti</t>
  </si>
  <si>
    <t>GV.SC-04, PR.AA-05, PR.AA-01</t>
  </si>
  <si>
    <t>1.G, 2.E</t>
  </si>
  <si>
    <t>WS4 and WS9: Third-party risk and privilege reduction</t>
  </si>
  <si>
    <t>Third-party access governance: insurer tracked</t>
  </si>
  <si>
    <t>Do you govern physical and on-site access for visitors, vendors, and contractors, including building and operational technology systems, and protect a</t>
  </si>
  <si>
    <t>PR.AA-06, ID.AM-01</t>
  </si>
  <si>
    <t>2.O, 1.A</t>
  </si>
  <si>
    <t>WS4 and WS8 applied to on-site third parties and OT</t>
  </si>
  <si>
    <t>Physical and on-site access: lower insurer signal</t>
  </si>
  <si>
    <t>Operational &amp; Strategic; Cybersecurity &amp; Data Privacy; Geopolitical &amp; Environmental</t>
  </si>
  <si>
    <t>Have you identified every vendor or platform that supports a critical process with no tested alternative, and do you hold a documented fallback or exi</t>
  </si>
  <si>
    <t>GV.SC-02, GV.SC-08, ID.AM-04</t>
  </si>
  <si>
    <t>Concentration and aggregation: a carrier portfolio concern now reaching insureds</t>
  </si>
  <si>
    <t>Operational &amp; Strategic; Financial &amp; Economic; Market &amp; Competitive</t>
  </si>
  <si>
    <t xml:space="preserve">Do your critical vendor contracts carry a breach notification SLA measured in hours, restoration commitments, subcontractor disclosure, audit rights, </t>
  </si>
  <si>
    <t>GV.SC-05, GV.SC-06, GV.SC-08</t>
  </si>
  <si>
    <t>1.G, 1.H, 1.I</t>
  </si>
  <si>
    <t>Supports WS4 through contract</t>
  </si>
  <si>
    <t>Contractual notification and restoration terms: reviewed at underwriting</t>
  </si>
  <si>
    <t>Operational &amp; Strategic; Legal &amp; Regulatory; Market &amp; Competitive</t>
  </si>
  <si>
    <t>Do you have detection and response coverage outside business hours, with a named responder, pre-delegated authority to isolate systems without waiting</t>
  </si>
  <si>
    <t>DE.CM-01, DE.AE-06, RS.AN-01, RS.MI-01</t>
  </si>
  <si>
    <t>2.T, 2.S, 3.A</t>
  </si>
  <si>
    <t>Supports WS2 and WS10 by making logs and plans operational</t>
  </si>
  <si>
    <t>24/7 monitoring and MDR: increasingly a binding requirement</t>
  </si>
  <si>
    <t xml:space="preserve">Have you defined recovery time and recovery point objectives for each critical process and proven them by full-scope restoration test within the last </t>
  </si>
  <si>
    <t>RC.RP-01, RC.RP-02, RC.RP-04, RC.RP-05</t>
  </si>
  <si>
    <t>5.A, 2.R</t>
  </si>
  <si>
    <t>Extends WS6 from backup existence to proven restoration</t>
  </si>
  <si>
    <t>Tested recovery: insurer tracked, sets the BI waiting period</t>
  </si>
  <si>
    <t>Do your top critical processes have documented manual or degraded-mode operating procedures that let the business keep running without IT, and have st</t>
  </si>
  <si>
    <t>RC.RP-03, ID.IM-01</t>
  </si>
  <si>
    <t>5.A</t>
  </si>
  <si>
    <t>Business continuity: reviewed for BI underwriting</t>
  </si>
  <si>
    <t>Do you maintain a dependency map from each critical process to the systems, data, identities, and vendors it requires, and refresh it at least annuall</t>
  </si>
  <si>
    <t>ID.AM-04, ID.AM-05, RC.RP-03</t>
  </si>
  <si>
    <t>1.A, 5.A</t>
  </si>
  <si>
    <t>Supports WS6 and WS10 recovery sequencing</t>
  </si>
  <si>
    <t>Dependency mapping: reviewed for BI and contingent BI underwriting</t>
  </si>
  <si>
    <t>Do you hold pre-arranged incident response, forensics, breach counsel, and communications capability with defined activation authority, plus a decided</t>
  </si>
  <si>
    <t>RS.MA-01, RS.CO-02, RS.CO-03, RC.CO-03</t>
  </si>
  <si>
    <t>2.S, 4.A, 4.B</t>
  </si>
  <si>
    <t>WS10: Exercise the plan, extended to execution capability</t>
  </si>
  <si>
    <t>Panel counsel, forensics retainer, ransom position: carrier required</t>
  </si>
  <si>
    <t>CISA CPG 2.0 references are directional. Confirm each against the current CPG release before publication.</t>
  </si>
  <si>
    <t>Sector Overlay: Operational Technology</t>
  </si>
  <si>
    <t>Apply where production, process control, or building automation systems are present. These five controls replace PA3 rather than adding to it. Mid-market manufacturers carry their disruption exposure here, not in the corporate network.</t>
  </si>
  <si>
    <t>Control Question</t>
  </si>
  <si>
    <t>Coverage %</t>
  </si>
  <si>
    <t>Evidence to Demand</t>
  </si>
  <si>
    <t>OT1</t>
  </si>
  <si>
    <t>Is the OT or production network separated from the corporate network by an enforced boundary, with no flat path from a compromised office endpoint to a control system?</t>
  </si>
  <si>
    <t>A corporate ransomware event that reaches production stops revenue, not just email. DBIR 2026 records 3,627 manufacturing incidents, among the largest verticals in the dataset.</t>
  </si>
  <si>
    <t>Boundary design and rule set, results of a segmentation validation test, documented data flows crossing the boundary, jump host or broker configuration.</t>
  </si>
  <si>
    <t>OT2</t>
  </si>
  <si>
    <t>Do you hold a current inventory of control systems, PLCs, HMIs, historians, and their firmware versions, including end of life status?</t>
  </si>
  <si>
    <t>OT assets outlive IT assets by decades and sit outside standard discovery. Unknown control systems cannot be patched, isolated, or recovered.</t>
  </si>
  <si>
    <t>OT asset register with firmware and support status, discovery method used, count of end of life devices, owner per asset.</t>
  </si>
  <si>
    <t>OT3</t>
  </si>
  <si>
    <t>Is vendor and integrator remote access to control systems brokered, time bound, session recorded, and approved per session rather than standing?</t>
  </si>
  <si>
    <t>Integrator remote access is the most common OT entry path and is usually a permanent tunnel nobody owns.</t>
  </si>
  <si>
    <t>Remote access broker configuration, list of standing OT tunnels, session recordings, per session approval records, vendor account authentication method.</t>
  </si>
  <si>
    <t>OT4</t>
  </si>
  <si>
    <t>Have you tested recovery of control systems and production data specifically, rather than assuming IT backups cover them?</t>
  </si>
  <si>
    <t>Control system recovery involves configuration, firmware, and licences that standard backup jobs miss. Discovering that during an outage adds days.</t>
  </si>
  <si>
    <t>OT specific backup scope, last control system restore test date and measured duration, offline copies of engineering workstations and project files, licence and configuration escrow.</t>
  </si>
  <si>
    <t>OT5</t>
  </si>
  <si>
    <t>Are safety instrumented systems isolated from both IT and OT networks, with changes controlled and physically verifiable?</t>
  </si>
  <si>
    <t>Safety systems carry consequences beyond downtime. A cyber pathway into safety functions is a life safety issue and a regulatory one.</t>
  </si>
  <si>
    <t>Safety system network isolation evidence, change control records, physical key or switch controls, functional safety assessment date.</t>
  </si>
  <si>
    <t>OT TOTAL</t>
  </si>
  <si>
    <t>When the overlay applies, mark PA3 not applicable on the Full tab and report the OT total alongside enterprise readiness rather than blended into it. Blending hides the exposure the overlay exists to surface.</t>
  </si>
  <si>
    <t>Source: DBIR 2026 records 3,627 manufacturing incidents, among the largest verticals in the dataset. NetDiligence 2025 notes manufacturing losses held at five-year lows, which reflects claim severity rather than absence of exposure.</t>
  </si>
  <si>
    <t>Cadence and Ownership</t>
  </si>
  <si>
    <t>A static annual questionnaire is a lagging indicator by design. These indicators refresh between assessments, and each has an owner. Fill the two amber columns.</t>
  </si>
  <si>
    <t>Assessment cadence</t>
  </si>
  <si>
    <t>Activity</t>
  </si>
  <si>
    <t>Frequency</t>
  </si>
  <si>
    <t>Full assessment</t>
  </si>
  <si>
    <t>Annual</t>
  </si>
  <si>
    <t>All 38 controls, with evidence review. Sets the baseline.</t>
  </si>
  <si>
    <t>Leading indicator refresh</t>
  </si>
  <si>
    <t>Quarterly</t>
  </si>
  <si>
    <t>The indicator table below. Trend matters more than level.</t>
  </si>
  <si>
    <t>Tier 1 control check</t>
  </si>
  <si>
    <t>Monthly</t>
  </si>
  <si>
    <t>Ten controls only. Coverage and verification status.</t>
  </si>
  <si>
    <t>External attack surface scan</t>
  </si>
  <si>
    <t>Feeds NW1. Report the delta against the prior scan, not the total.</t>
  </si>
  <si>
    <t>Board or sponsor reporting</t>
  </si>
  <si>
    <t>Reported readiness, critical asset gap, weakest scenario, and the Tier 1 failing count.</t>
  </si>
  <si>
    <t>Scenario re-scoring</t>
  </si>
  <si>
    <t>Semi-annual</t>
  </si>
  <si>
    <t>Or immediately after any material change to vendors, architecture, or the critical process list.</t>
  </si>
  <si>
    <t>Leading indicators</t>
  </si>
  <si>
    <t>Indicator</t>
  </si>
  <si>
    <t>How it is measured</t>
  </si>
  <si>
    <t>Target</t>
  </si>
  <si>
    <t>Owner</t>
  </si>
  <si>
    <t>Current value</t>
  </si>
  <si>
    <t>Trend</t>
  </si>
  <si>
    <t>EDR coverage</t>
  </si>
  <si>
    <t>Agents deployed divided by GV3 inventory count</t>
  </si>
  <si>
    <t>100 percent</t>
  </si>
  <si>
    <t>Security operations</t>
  </si>
  <si>
    <t>KEV full remediation rate</t>
  </si>
  <si>
    <t>Percent of CISA KEV items fully remediated</t>
  </si>
  <si>
    <t>Above 90 percent within SLA</t>
  </si>
  <si>
    <t>IT operations</t>
  </si>
  <si>
    <t>Median days to full KEV remediation</t>
  </si>
  <si>
    <t>Scanner survival curve</t>
  </si>
  <si>
    <t>Under 14 days for internet facing</t>
  </si>
  <si>
    <t>Phishing-resistant enrollment</t>
  </si>
  <si>
    <t>Percent of admins and remote users on FIDO2 or certificate auth</t>
  </si>
  <si>
    <t>100 percent of admins</t>
  </si>
  <si>
    <t>Identity owner</t>
  </si>
  <si>
    <t>Standing privileged accounts</t>
  </si>
  <si>
    <t>Count of accounts with standing admin</t>
  </si>
  <si>
    <t>Trending to zero</t>
  </si>
  <si>
    <t>Mean time to detect</t>
  </si>
  <si>
    <t>Detection timestamp minus first attacker action</t>
  </si>
  <si>
    <t>Per incident</t>
  </si>
  <si>
    <t>Under 24 hours</t>
  </si>
  <si>
    <t>Detection provider</t>
  </si>
  <si>
    <t>Mean time to contain</t>
  </si>
  <si>
    <t>Containment timestamp minus detection</t>
  </si>
  <si>
    <t>Under 4 hours</t>
  </si>
  <si>
    <t>Out of hours escalation test</t>
  </si>
  <si>
    <t>Unannounced call test outside business hours</t>
  </si>
  <si>
    <t>Response inside contracted SLA</t>
  </si>
  <si>
    <t>Days since full scope restore test</t>
  </si>
  <si>
    <t>Calendar days</t>
  </si>
  <si>
    <t>Under 180</t>
  </si>
  <si>
    <t>Measured RTO against target</t>
  </si>
  <si>
    <t>Tested restore duration divided by target</t>
  </si>
  <si>
    <t>Per test</t>
  </si>
  <si>
    <t>At or under 1.0</t>
  </si>
  <si>
    <t>Tier 1 vendors under continuous monitoring</t>
  </si>
  <si>
    <t>Monitored divided by tier 1 count</t>
  </si>
  <si>
    <t>Vendor risk owner</t>
  </si>
  <si>
    <t>Vendor single points of failure without a fallback</t>
  </si>
  <si>
    <t>Count from the Critical Processes tab</t>
  </si>
  <si>
    <t>Phishing and vishing report rate</t>
  </si>
  <si>
    <t>Reported divided by delivered simulations</t>
  </si>
  <si>
    <t>Above 40 percent reporting</t>
  </si>
  <si>
    <t>Awareness owner</t>
  </si>
  <si>
    <t>Days since executive tabletop</t>
  </si>
  <si>
    <t>Named GV1 owner</t>
  </si>
  <si>
    <t>Unplanned outages caused by change</t>
  </si>
  <si>
    <t>Count in trailing 12 months</t>
  </si>
  <si>
    <t>Coverage gap on critical assets</t>
  </si>
  <si>
    <t>Enterprise readiness minus critical asset readiness</t>
  </si>
  <si>
    <t>Under 5 points</t>
  </si>
  <si>
    <t>The framework owner is the GV1 named executive. Indicator owners are accountable for the number, not for the outcome. If an indicator has no owner, delete it rather than carrying it unfilled.</t>
  </si>
  <si>
    <t>Report trend as improving, flat, or worsening. Three consecutive flat quarters on a Tier 1 indicator is a funding conversation, not a status update.</t>
  </si>
  <si>
    <t>Weight Derivation</t>
  </si>
  <si>
    <t>Every weight traces to a document held in the project corpus. Weights are ordinal priorities derived from measured prevalence, measured duration effects, and claims severity. They are correlational and they are not causal.</t>
  </si>
  <si>
    <t>Evidence behind the weight</t>
  </si>
  <si>
    <t>Primary sources</t>
  </si>
  <si>
    <t>WEF Global Cybersecurity Outlook 2026</t>
  </si>
  <si>
    <t>NetDiligence 2025</t>
  </si>
  <si>
    <t>DBIR 2026; VulnCheck 2026</t>
  </si>
  <si>
    <t>Coalition 2026; NetDiligence 2025</t>
  </si>
  <si>
    <t>CrowdStrike 2026; KnowBe4 2026; Microsoft Digital Defense Report 2025; Marsh McLennan</t>
  </si>
  <si>
    <t>Sophos</t>
  </si>
  <si>
    <t>DBIR 2026; Varonis 2025</t>
  </si>
  <si>
    <t>Sophos; CrowdStrike 2026</t>
  </si>
  <si>
    <t>Varonis 2025; Cisco 2026</t>
  </si>
  <si>
    <t>DBIR 2026; Marsh McLennan</t>
  </si>
  <si>
    <t>DBIR 2026</t>
  </si>
  <si>
    <t>Marsh McLennan</t>
  </si>
  <si>
    <t>Sophos; VulnCheck 2026</t>
  </si>
  <si>
    <t>New in v2.0. No control in v2.0 addressed self-inflicted or vendor-inflicted outage, despite disruption being the framework's stated target.</t>
  </si>
  <si>
    <t>Structural rationale, no external figure claimed</t>
  </si>
  <si>
    <t>VulnCheck 2026; GreyNoise 2026</t>
  </si>
  <si>
    <t>Coalition 2026; Mandiant 2026; KnowBe4 2026</t>
  </si>
  <si>
    <t>DBIR 2026; Veeam 2026; Mandiant 2026</t>
  </si>
  <si>
    <t>Varonis 2025</t>
  </si>
  <si>
    <t>Coalition 2026; FBI IC3</t>
  </si>
  <si>
    <t>DBIR 2026; Mandiant 2026; KnowBe4 2026; FBI IC3</t>
  </si>
  <si>
    <t>Mandiant 2026; Varonis 2025; FBI IC3</t>
  </si>
  <si>
    <t>DBIR 2026; SecurityScorecard 2026</t>
  </si>
  <si>
    <t>CrowdStrike 2026; Varonis 2025</t>
  </si>
  <si>
    <t>SecurityScorecard 2026</t>
  </si>
  <si>
    <t>Sophos; Mandiant 2026</t>
  </si>
  <si>
    <t>Veeam 2026</t>
  </si>
  <si>
    <t>Mandiant 2026</t>
  </si>
  <si>
    <t>Coalition 2026</t>
  </si>
  <si>
    <t>Scale</t>
  </si>
  <si>
    <t>1 to 10. v2.0 used 3 to 5, which permitted at most 1.67 times differentiation while the underlying evidence spans a far wider range. A scale that asserts differentiation and then removes it is worse than no scale.</t>
  </si>
  <si>
    <t>Tier 1, weight 9 to 10</t>
  </si>
  <si>
    <t>Controls where the evidence shows a direct effect on whether a disruption happens or how long it lasts. Ten controls. A gap in any one caps reported readiness at 60 percent.</t>
  </si>
  <si>
    <t>Tier 2, weight 7 to 8</t>
  </si>
  <si>
    <t>Controls with measured contribution to loss frequency or duration, but where the effect is mediated by other controls.</t>
  </si>
  <si>
    <t>Tier 3, weight 4 to 6</t>
  </si>
  <si>
    <t>Foundational, regulatory, or emerging controls. Real contribution, mostly to cost of loss rather than to occurrence or duration.</t>
  </si>
  <si>
    <t>Removed from v2.0</t>
  </si>
  <si>
    <t>Four control-effect figures attributed to carrier studies (a six times reduction from configuration hardening, a 10 percent reduction per 25 percent EDR deployment, a 9 percent reduction from phishing-resistant over standard MFA, and a 13 percent reduction in material event likelihood from exercise programs) could not be traced to a locatable primary source during this revision. They no longer appear in any weight rationale. Reinstate any of them with a full citation if the source is located.</t>
  </si>
  <si>
    <t>What weights are not</t>
  </si>
  <si>
    <t>They are not effect sizes. They are not probabilities. They are a defensible ordering of where to spend next, and they should be adjusted to your own risk appetite and sector.</t>
  </si>
  <si>
    <t>Known confounders</t>
  </si>
  <si>
    <t>Every control study available to this framework draws on organizations that chose to implement the control. Budget, staffing, sector, and management attention travel with the control and are not separated out. Coalition 2026 also reports global severity down 19 percent year over year, so improvement following adoption cannot be attributed to adoption without a control group.</t>
  </si>
  <si>
    <t>Sources and Methodology</t>
  </si>
  <si>
    <t>Every figure used in this workbook, with the document it came from. Where a widely repeated figure could not be verified, it was cut rather than carried.</t>
  </si>
  <si>
    <t>Source</t>
  </si>
  <si>
    <t>Findings used in v2.0</t>
  </si>
  <si>
    <t>Verizon DBIR 2026</t>
  </si>
  <si>
    <t>Exploitation of vulnerabilities is the leading initial access vector at 31 percent, up 55 percent year over year. Ransomware present in 48 percent of breaches, up from 44 percent. Third-party involvement in 48 percent of breaches, up 60 percent after doubling the prior year. Credential abuse at 13 percent of initial access, and stolen credentials at 39 percent within the System Intrusion pattern. Human element in 62 percent of breaches. Only 26 percent of CISA KEV vulnerabilities fully remediated in 2025, down from 38 percent. Only 23 percent of third-party organizations fully remediated missing cloud MFA. Median ransom paid 139,875 dollars, with 69 percent of victims not paying.</t>
  </si>
  <si>
    <t>Sophos Active Adversary Report 2026</t>
  </si>
  <si>
    <t>661 cases from November 2024 to October 2025. 88.10 percent of ransomware deployed during non-business hours, 78.85 percent of exfiltration off hours. Median dwell 2 days for MDR cases against 5 days for IR cases. Attackers reach Active Directory at a median 3.4 hours, 70 percent faster year over year, while time to detection of that attempt rose 16 percent. Exfiltration at 78.83 hours from attack start but only 1.87 hours before detection. Confirmed exfiltration in 49.77 percent of ransomware cases. Missing logs the second most common investigative impediment, driven by firewall retention defaults of seven days and in some cases 24 hours. 13 percent of identified Windows Server versions end of life, with 27 percent approaching.</t>
  </si>
  <si>
    <t>Coalition Cyber Claims Report 2026</t>
  </si>
  <si>
    <t>Global claims frequency 1.54 percent, up 3 percent. Global claims severity down 19 percent to an average loss of 116,000 dollars. Business email compromise 31 percent of claims, frequency 0.47 percent, average loss 27,000 dollars. Funds transfer fraud 27 percent of claims, average loss 141,000 dollars. Ransomware frequency flat at 0.32 percent, average loss 262,000 dollars.</t>
  </si>
  <si>
    <t>Veeam Data Trust and Resilience Report 2026</t>
  </si>
  <si>
    <t>Survey of more than 900 security leaders. 90 percent very to extremely confident of recovering within defined RTOs. Only 28 percent of organizations suffering operational loss or encryption fully recovered their data. 29 percent ended with data loss, downtime, or business disruption. 38 percent experienced extended downtime of critical systems. Nearly 3 in 10 had a cyber incident causing data loss, downtime, or disruption in 12 months.</t>
  </si>
  <si>
    <t>Mandiant M-Trends 2026</t>
  </si>
  <si>
    <t>Exploits the top initial infection vector for a sixth year at 32 percent. Voice phishing second at 11 percent. Email phishing down to 6 percent from 14 percent. Global median dwell time risen to 14 days from 11, driven by espionage and DPRK IT worker operations. Access handoffs between actors observed in under 30 seconds. Ransomware targeting backups, identity, and virtualization to deny recovery.</t>
  </si>
  <si>
    <t>CrowdStrike Global Threat Report 2026</t>
  </si>
  <si>
    <t>82 percent of detections malware free. Valid account abuse in 35 percent of cloud incidents. Identity centric cross-domain intrusion as the dominant pattern.</t>
  </si>
  <si>
    <t>Varonis State of Data Security 2025</t>
  </si>
  <si>
    <t>90 percent of organizations have exposed sensitive cloud data. 88 percent have stale but enabled ghost users. 98 percent have unverified applications including unsanctioned AI, averaging 1,200 unofficial apps. 52 percent of employees use high risk OAuth apps. 99 percent have sensitive data exposed to AI tools. 90 percent have sensitive files exposed to all employees through M365 Copilot. 100 percent have at least one account able to export all data. 66 percent have cloud data exposed to anonymous users.</t>
  </si>
  <si>
    <t>SecurityScorecard Supply Chain 2026</t>
  </si>
  <si>
    <t>78 percent of organizations cover under 50 percent of their total vendor ecosystem. 90 percent remain confident operations would continue seamlessly through a critical vendor incident. 55 percent still coordinate with vendors during a breach by phone, meeting, or email. 60 percent take eight days or more to remediate a high severity issue. Only 9 percent oversee more than three quarters of their ecosystem.</t>
  </si>
  <si>
    <t>VulnCheck State of Exploitation: Network Edge 2026</t>
  </si>
  <si>
    <t>42.5 percent of 2025 exploited vulnerabilities affected end of life or likely end of life edge devices. All seven edge ransomware CVEs were enterprise VPN or firewall products.</t>
  </si>
  <si>
    <t>GreyNoise State of the Edge 2026</t>
  </si>
  <si>
    <t>Window from disclosure to exploitation compressed to hours for edge facing infrastructure.</t>
  </si>
  <si>
    <t>NetDiligence Cyber Claims Study 2025</t>
  </si>
  <si>
    <t>98 percent of claims came from organizations under 2 billion dollars in revenue, totalling 2.4 billion dollars. Ransomware and business email compromise the two leading causes of loss, near 55 percent of SME claims in 2024. 4 percent of SME claims exceeded 1 million dollars. Large companies at 2 percent of claims drove 51 percent of total incident cost. Insurer payouts covered 69 percent of incident cost for SMEs and 27 percent for large companies.</t>
  </si>
  <si>
    <t>KnowBe4 Phishing Threat Trends Volume 7, 2026</t>
  </si>
  <si>
    <t>85.8 percent of phishing attacks AI driven over six months. 41 percent rise in Teams based attacks. 49 percent rise in calendar invite phishing. 31.4 percent increase in phishing evading secure email gateways.</t>
  </si>
  <si>
    <t>Cisco State of AI Security 2026</t>
  </si>
  <si>
    <t>83 percent of organizations plan agentic AI while 29 percent feel ready. Excessive agency named a primary vulnerability category. Agent protocols an unmonitored attack surface.</t>
  </si>
  <si>
    <t>Microsoft Digital Defense Report 2025</t>
  </si>
  <si>
    <t>Phishing-resistant MFA blocks over 99 percent of identity based attacks.</t>
  </si>
  <si>
    <t>CEOs rank cyber enabled fraud their top concern while CISOs rank ransomware and supply chain resilience, a divergence between boardroom and front line priorities.</t>
  </si>
  <si>
    <t>Marsh McLennan, Using Data to Prioritize Cybersecurity Investments (April 6, 2023)</t>
  </si>
  <si>
    <t>Automated configuration hardening techniques correlated with organizations being nearly six times less likely to have a cyber incident, the largest effect of any of the twelve controls studied. Top five controls by effectiveness: hardening techniques, privileged access management, endpoint detection and response, logging and monitoring, and patched systems.</t>
  </si>
  <si>
    <t>Marsh McLennan Cyber Risk Intelligence Center report (August 27, 2025)</t>
  </si>
  <si>
    <t>Each 25 percentage point jump in EDR deployment across workstations and laptops correlated with an additional 10 percent decrease in breach likelihood. Phishing-resistant MFA correlated with 9 percent lower breach likelihood than non-resistant MFA. Incident response planning ranked fourth of twelve controls by effectiveness, behind EDR, logging and monitoring, and awareness and phishing testing, with no percentage figure published for it. Findings are correlational, drawn from Marsh's Cyber Self-Assessment paired against claims data, and are not adjusted for a control group.</t>
  </si>
  <si>
    <t>FBI IC3 2025 Annual Report</t>
  </si>
  <si>
    <t>1,008,597 complaints and 20.877 billion dollars in reported losses across all of internet-enabled crime, up 26 percent year over year. Investment fraud the largest loss category at 8.6 billion dollars, driven substantially by cryptocurrency investment scams at 7.2 billion dollars. BEC held near 3 billion dollars in reported losses across 24,768 complaints. Over 22,000 complaints carried a reported AI nexus with adjusted losses exceeding 893 million dollars, including voice cloning in BEC, distress and grandparent scams, and investment fraud, and voice or video spoofing during remote job interviews aimed at network access. This is victim-reported crime data across the general public and all business sizes, not enterprise breach telemetry or claims data from insured organizations, and is used in this workbook to confirm fraud pattern existence and growth rather than to derive control weights.</t>
  </si>
  <si>
    <t>Reference framework for the crosswalk. Six functions: Govern, Identify, Protect, Detect, Respond, Recover.</t>
  </si>
  <si>
    <t>CISA Cross-Sector Cybersecurity Performance Goals 2.0</t>
  </si>
  <si>
    <t>Voluntary baseline goals used in the crosswalk. Mapping is directional and should be confirmed against the current CPG release before publication.</t>
  </si>
  <si>
    <t>FBI Operation Winter SHIELD</t>
  </si>
  <si>
    <t>Ten key cyber defenses. Launched January 28, 2026. Voluntary, no regulatory force. Retained in v2.0 as a supporting reference only, not as a weighting input, because the campaign has a limited shelf life and carries no published effect data.</t>
  </si>
  <si>
    <t>SEC Form 10-K risk categories</t>
  </si>
  <si>
    <t>Financial and Economic; Cybersecurity and Data Privacy; Legal and Regulatory; Operational and Strategic; Market and Competitive; Geopolitical and Environmental.</t>
  </si>
  <si>
    <t>Validation Method</t>
  </si>
  <si>
    <t>v2.0 made an effectiveness claim with no test attached. These three tests would falsify this framework.</t>
  </si>
  <si>
    <t>Test</t>
  </si>
  <si>
    <t>Method</t>
  </si>
  <si>
    <t>Cases or metric</t>
  </si>
  <si>
    <t>Reporting rule</t>
  </si>
  <si>
    <t>Owner and date</t>
  </si>
  <si>
    <t>V1. Retrospective validity</t>
  </si>
  <si>
    <t>Score ten documented incidents against v2.0 using only facts publicly known before the incident date. Report how many would have scored above 70 percent enterprise readiness, and how many would have been caught by the floor rules or a scenario minimum.</t>
  </si>
  <si>
    <t>Candidate cases: KNP Logistics, Sensata Technologies, Change Healthcare, MGM Resorts, Clorox, Anchor Industries, plus four mid-market cases from claims data.</t>
  </si>
  <si>
    <t>Publish the misses. A framework with no published misses has not been tested.</t>
  </si>
  <si>
    <t>Owner and date to be set</t>
  </si>
  <si>
    <t>V2. Inter-rater reliability</t>
  </si>
  <si>
    <t>Two independent assessors score the same five organizations blind, without conferring. Compare control level scores and the composite.</t>
  </si>
  <si>
    <t>Correlation across control scores, plus the count of controls where the two answers differ by more than one verification tier or 20 coverage points.</t>
  </si>
  <si>
    <t>A correlation under 0.8 means the questions still carry too much interpretation and need further decomposition.</t>
  </si>
  <si>
    <t>V3. Predictive tracking</t>
  </si>
  <si>
    <t>Recruit twenty portfolio companies. Record baseline v2.0 scores, then track claims, downtime hours, and mean time to contain over 24 months.</t>
  </si>
  <si>
    <t>Correlation between baseline scenario minimum score and subsequent downtime hours. Note the confound: Coalition 2026 reports global severity already down 19 percent year over year, so any improvement must be measured against the market trend rather than against the baseline alone.</t>
  </si>
  <si>
    <t>Publish the result whichever way it falls. State the confound in the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</si>
</sst>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2" x14ac:knownFonts="1">
    <font>
      <sz val="11"/>
      <color theme="1"/>
      <name val="Calibri"/>
      <family val="2"/>
      <charset val="1"/>
    </font>
    <font>
      <sz val="16"/>
      <color theme="1"/>
      <name val="Calibri"/>
      <family val="2"/>
      <charset val="1"/>
    </font>
    <font>
      <b/>
      <sz val="16"/>
      <color rgb="FF1F3864"/>
      <name val="Arial"/>
      <family val="2"/>
      <charset val="1"/>
    </font>
    <font>
      <i/>
      <sz val="16"/>
      <color rgb="FF555555"/>
      <name val="Arial"/>
      <family val="2"/>
      <charset val="1"/>
    </font>
    <font>
      <sz val="16"/>
      <name val="Arial"/>
      <family val="2"/>
      <charset val="1"/>
    </font>
    <font>
      <u/>
      <sz val="10"/>
      <color rgb="FF0563C1"/>
      <name val="Arial"/>
      <family val="2"/>
    </font>
    <font>
      <b/>
      <sz val="16"/>
      <color rgb="FFFFFFFF"/>
      <name val="Arial"/>
      <family val="2"/>
      <charset val="1"/>
    </font>
    <font>
      <b/>
      <sz val="16"/>
      <name val="Arial"/>
      <family val="2"/>
      <charset val="1"/>
    </font>
    <font>
      <b/>
      <sz val="16"/>
      <color rgb="FF0000FF"/>
      <name val="Arial"/>
      <family val="2"/>
      <charset val="1"/>
    </font>
    <font>
      <b/>
      <sz val="16"/>
      <color rgb="FFC00000"/>
      <name val="Arial"/>
      <family val="2"/>
      <charset val="1"/>
    </font>
    <font>
      <i/>
      <sz val="16"/>
      <color rgb="FFFFFFFF"/>
      <name val="Arial"/>
      <family val="2"/>
      <charset val="1"/>
    </font>
    <font>
      <i/>
      <sz val="16"/>
      <color rgb="FF7F7F7F"/>
      <name val="Arial"/>
      <family val="2"/>
      <charset val="1"/>
    </font>
  </fonts>
  <fills count="10">
    <fill>
      <patternFill patternType="none"/>
    </fill>
    <fill>
      <patternFill patternType="gray125"/>
    </fill>
    <fill>
      <patternFill patternType="solid">
        <fgColor theme="0" tint="-0.14999847407452621"/>
        <bgColor rgb="FFDCE6F1"/>
      </patternFill>
    </fill>
    <fill>
      <patternFill patternType="solid">
        <fgColor rgb="FF2E5C8A"/>
        <bgColor rgb="FF555555"/>
      </patternFill>
    </fill>
    <fill>
      <patternFill patternType="solid">
        <fgColor rgb="FFF2F5FA"/>
        <bgColor rgb="FFF2F2F2"/>
      </patternFill>
    </fill>
    <fill>
      <patternFill patternType="solid">
        <fgColor rgb="FF1F3864"/>
        <bgColor rgb="FF333333"/>
      </patternFill>
    </fill>
    <fill>
      <patternFill patternType="solid">
        <fgColor rgb="FFC00000"/>
        <bgColor rgb="FF800000"/>
      </patternFill>
    </fill>
    <fill>
      <patternFill patternType="solid">
        <fgColor rgb="FFFFF2CC"/>
        <bgColor rgb="FFF2F2F2"/>
      </patternFill>
    </fill>
    <fill>
      <patternFill patternType="solid">
        <fgColor rgb="FFDCE6F1"/>
        <bgColor rgb="FFD9D9D9"/>
      </patternFill>
    </fill>
    <fill>
      <patternFill patternType="solid">
        <fgColor rgb="FFF2F2F2"/>
        <bgColor rgb="FFF2F5FA"/>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55">
    <xf numFmtId="0" fontId="0" fillId="0" borderId="0" xfId="0"/>
    <xf numFmtId="0" fontId="1" fillId="0" borderId="0" xfId="0" applyFont="1"/>
    <xf numFmtId="0" fontId="2" fillId="0" borderId="0" xfId="0" applyFont="1"/>
    <xf numFmtId="0" fontId="3" fillId="0" borderId="0" xfId="0" applyFont="1" applyAlignment="1">
      <alignment vertical="top"/>
    </xf>
    <xf numFmtId="0" fontId="2" fillId="0" borderId="0" xfId="0" applyFont="1" applyAlignment="1">
      <alignment vertical="top" wrapText="1"/>
    </xf>
    <xf numFmtId="0" fontId="4" fillId="0" borderId="0" xfId="0" applyFont="1" applyAlignment="1">
      <alignment vertical="top" wrapText="1"/>
    </xf>
    <xf numFmtId="0" fontId="2" fillId="2" borderId="0" xfId="0" applyFont="1" applyFill="1" applyAlignment="1">
      <alignment vertical="top" wrapText="1"/>
    </xf>
    <xf numFmtId="0" fontId="4" fillId="2" borderId="0" xfId="0" applyFont="1" applyFill="1" applyAlignment="1">
      <alignment vertical="top" wrapText="1"/>
    </xf>
    <xf numFmtId="0" fontId="5" fillId="0" borderId="0" xfId="0" applyFont="1"/>
    <xf numFmtId="0" fontId="6" fillId="3" borderId="1" xfId="0" applyFont="1" applyFill="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2" fontId="4" fillId="0" borderId="1" xfId="0" applyNumberFormat="1" applyFont="1" applyBorder="1" applyAlignment="1">
      <alignment horizontal="center" vertical="top" wrapText="1"/>
    </xf>
    <xf numFmtId="0" fontId="4" fillId="4" borderId="1" xfId="0" applyFont="1" applyFill="1" applyBorder="1" applyAlignment="1">
      <alignment horizontal="center" vertical="top" wrapText="1"/>
    </xf>
    <xf numFmtId="0" fontId="4" fillId="4" borderId="1" xfId="0" applyFont="1" applyFill="1" applyBorder="1" applyAlignment="1">
      <alignment vertical="top" wrapText="1"/>
    </xf>
    <xf numFmtId="2" fontId="4" fillId="4" borderId="1" xfId="0" applyNumberFormat="1" applyFont="1" applyFill="1" applyBorder="1" applyAlignment="1">
      <alignment horizontal="center" vertical="top" wrapText="1"/>
    </xf>
    <xf numFmtId="0" fontId="1" fillId="2" borderId="0" xfId="0" applyFont="1" applyFill="1"/>
    <xf numFmtId="0" fontId="7" fillId="0" borderId="0" xfId="0" applyFont="1"/>
    <xf numFmtId="164" fontId="4" fillId="0" borderId="1" xfId="0" applyNumberFormat="1" applyFont="1" applyBorder="1" applyAlignment="1">
      <alignment vertical="top" wrapText="1"/>
    </xf>
    <xf numFmtId="164" fontId="4" fillId="4" borderId="1" xfId="0" applyNumberFormat="1" applyFont="1" applyFill="1" applyBorder="1" applyAlignment="1">
      <alignment vertical="top" wrapText="1"/>
    </xf>
    <xf numFmtId="9" fontId="4" fillId="0" borderId="1" xfId="0" applyNumberFormat="1" applyFont="1" applyBorder="1" applyAlignment="1">
      <alignment horizontal="center" vertical="top" wrapText="1"/>
    </xf>
    <xf numFmtId="165" fontId="4" fillId="0" borderId="1" xfId="0" applyNumberFormat="1" applyFont="1" applyBorder="1" applyAlignment="1">
      <alignment horizontal="center" vertical="top" wrapText="1"/>
    </xf>
    <xf numFmtId="9" fontId="4" fillId="4" borderId="1" xfId="0" applyNumberFormat="1" applyFont="1" applyFill="1" applyBorder="1" applyAlignment="1">
      <alignment horizontal="center" vertical="top" wrapText="1"/>
    </xf>
    <xf numFmtId="165" fontId="4" fillId="4" borderId="1" xfId="0" applyNumberFormat="1" applyFont="1" applyFill="1" applyBorder="1" applyAlignment="1">
      <alignment horizontal="center" vertical="top" wrapText="1"/>
    </xf>
    <xf numFmtId="0" fontId="6" fillId="5" borderId="1" xfId="0" applyFont="1" applyFill="1" applyBorder="1"/>
    <xf numFmtId="2" fontId="6" fillId="5" borderId="1" xfId="0" applyNumberFormat="1" applyFont="1" applyFill="1" applyBorder="1"/>
    <xf numFmtId="165" fontId="6" fillId="5" borderId="1" xfId="0" applyNumberFormat="1" applyFont="1" applyFill="1" applyBorder="1"/>
    <xf numFmtId="1" fontId="4" fillId="4" borderId="1" xfId="0" applyNumberFormat="1" applyFont="1" applyFill="1" applyBorder="1" applyAlignment="1">
      <alignment horizontal="center" vertical="top" wrapText="1"/>
    </xf>
    <xf numFmtId="0" fontId="6" fillId="5" borderId="1" xfId="0" applyFont="1" applyFill="1" applyBorder="1" applyAlignment="1">
      <alignment vertical="top" wrapText="1"/>
    </xf>
    <xf numFmtId="165" fontId="6" fillId="5" borderId="1" xfId="0" applyNumberFormat="1" applyFont="1" applyFill="1" applyBorder="1" applyAlignment="1">
      <alignment horizontal="center" vertical="top" wrapText="1"/>
    </xf>
    <xf numFmtId="0" fontId="6" fillId="6" borderId="1" xfId="0" applyFont="1" applyFill="1" applyBorder="1" applyAlignment="1">
      <alignment vertical="top" wrapText="1"/>
    </xf>
    <xf numFmtId="165" fontId="6" fillId="6" borderId="1" xfId="0" applyNumberFormat="1" applyFont="1" applyFill="1" applyBorder="1" applyAlignment="1">
      <alignment horizontal="center" vertical="top" wrapText="1"/>
    </xf>
    <xf numFmtId="0" fontId="8" fillId="7" borderId="1" xfId="0" applyFont="1" applyFill="1" applyBorder="1" applyAlignment="1">
      <alignment vertical="top" wrapText="1"/>
    </xf>
    <xf numFmtId="9" fontId="8" fillId="7" borderId="1" xfId="0" applyNumberFormat="1" applyFont="1" applyFill="1" applyBorder="1" applyAlignment="1">
      <alignment vertical="top" wrapText="1"/>
    </xf>
    <xf numFmtId="0" fontId="9" fillId="0" borderId="1" xfId="0" applyFont="1" applyBorder="1" applyAlignment="1">
      <alignment horizontal="center" vertical="top" wrapText="1"/>
    </xf>
    <xf numFmtId="0" fontId="9" fillId="4" borderId="1" xfId="0" applyFont="1" applyFill="1" applyBorder="1" applyAlignment="1">
      <alignment horizontal="center" vertical="top" wrapText="1"/>
    </xf>
    <xf numFmtId="2" fontId="6" fillId="5" borderId="1" xfId="0" applyNumberFormat="1" applyFont="1" applyFill="1" applyBorder="1" applyAlignment="1">
      <alignment horizontal="center" vertical="top" wrapText="1"/>
    </xf>
    <xf numFmtId="0" fontId="6" fillId="5" borderId="1" xfId="0" applyFont="1" applyFill="1" applyBorder="1" applyAlignment="1">
      <alignment horizontal="center" vertical="top" wrapText="1"/>
    </xf>
    <xf numFmtId="0" fontId="6" fillId="6" borderId="1" xfId="0" applyFont="1" applyFill="1" applyBorder="1"/>
    <xf numFmtId="9" fontId="6" fillId="6" borderId="1" xfId="0" applyNumberFormat="1" applyFont="1" applyFill="1" applyBorder="1" applyAlignment="1">
      <alignment horizontal="center" vertical="top" wrapText="1"/>
    </xf>
    <xf numFmtId="0" fontId="6" fillId="3" borderId="1" xfId="0" applyFont="1" applyFill="1" applyBorder="1"/>
    <xf numFmtId="0" fontId="1" fillId="3" borderId="1" xfId="0" applyFont="1" applyFill="1" applyBorder="1"/>
    <xf numFmtId="0" fontId="10" fillId="3" borderId="1" xfId="0" applyFont="1" applyFill="1" applyBorder="1" applyAlignment="1">
      <alignment vertical="top" wrapText="1"/>
    </xf>
    <xf numFmtId="0" fontId="2" fillId="8" borderId="1" xfId="0" applyFont="1" applyFill="1" applyBorder="1" applyAlignment="1">
      <alignment horizontal="center" vertical="top" wrapText="1"/>
    </xf>
    <xf numFmtId="9" fontId="6" fillId="5" borderId="1" xfId="0" applyNumberFormat="1" applyFont="1" applyFill="1" applyBorder="1" applyAlignment="1">
      <alignment horizontal="center" vertical="top" wrapText="1"/>
    </xf>
    <xf numFmtId="0" fontId="11" fillId="9" borderId="1" xfId="0" applyFont="1" applyFill="1" applyBorder="1" applyAlignment="1">
      <alignment horizontal="center" vertical="top" wrapText="1"/>
    </xf>
    <xf numFmtId="0" fontId="11" fillId="9" borderId="1" xfId="0" applyFont="1" applyFill="1" applyBorder="1" applyAlignment="1">
      <alignment vertical="top" wrapText="1"/>
    </xf>
    <xf numFmtId="164" fontId="11" fillId="9" borderId="1" xfId="0" applyNumberFormat="1" applyFont="1" applyFill="1" applyBorder="1" applyAlignment="1">
      <alignment vertical="top" wrapText="1"/>
    </xf>
    <xf numFmtId="164" fontId="8" fillId="7" borderId="1" xfId="0" applyNumberFormat="1" applyFont="1" applyFill="1" applyBorder="1" applyAlignment="1">
      <alignment vertical="top" wrapText="1"/>
    </xf>
    <xf numFmtId="0" fontId="8" fillId="7" borderId="1" xfId="0" applyFont="1" applyFill="1" applyBorder="1" applyAlignment="1">
      <alignment horizontal="center" vertical="top" wrapText="1"/>
    </xf>
    <xf numFmtId="164" fontId="6" fillId="5" borderId="1" xfId="0" applyNumberFormat="1" applyFont="1" applyFill="1" applyBorder="1"/>
    <xf numFmtId="164" fontId="4" fillId="0" borderId="1" xfId="0" applyNumberFormat="1" applyFont="1" applyBorder="1" applyAlignment="1">
      <alignment horizontal="center" vertical="top" wrapText="1"/>
    </xf>
    <xf numFmtId="164" fontId="8" fillId="7" borderId="1" xfId="0" applyNumberFormat="1" applyFont="1" applyFill="1" applyBorder="1" applyAlignment="1">
      <alignment horizontal="center" vertical="top" wrapText="1"/>
    </xf>
    <xf numFmtId="164" fontId="4" fillId="4" borderId="1" xfId="0" applyNumberFormat="1" applyFont="1" applyFill="1" applyBorder="1" applyAlignment="1">
      <alignment horizontal="center" vertical="top" wrapText="1"/>
    </xf>
    <xf numFmtId="9" fontId="8" fillId="7" borderId="1" xfId="0" applyNumberFormat="1"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DCE6F1"/>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5FA"/>
      <rgbColor rgb="FFF2F2F2"/>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F3864"/>
      <rgbColor rgb="FF339966"/>
      <rgbColor rgb="FF003300"/>
      <rgbColor rgb="FF333300"/>
      <rgbColor rgb="FF993300"/>
      <rgbColor rgb="FF993366"/>
      <rgbColor rgb="FF2E5C8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aetosone.com/" TargetMode="External"/><Relationship Id="rId1" Type="http://schemas.openxmlformats.org/officeDocument/2006/relationships/hyperlink" Target="https://commonsenseframework.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tabSelected="1" zoomScaleNormal="100" workbookViewId="0">
      <pane ySplit="2" topLeftCell="A3" activePane="bottomLeft" state="frozen"/>
      <selection pane="bottomLeft" activeCell="A26" sqref="A26"/>
    </sheetView>
  </sheetViews>
  <sheetFormatPr baseColWidth="10" defaultColWidth="8.6640625" defaultRowHeight="21" x14ac:dyDescent="0.25"/>
  <cols>
    <col min="1" max="1" width="37.83203125" style="1" customWidth="1"/>
    <col min="2" max="2" width="154.6640625" style="1" customWidth="1"/>
    <col min="3" max="16384" width="8.6640625" style="1"/>
  </cols>
  <sheetData>
    <row r="1" spans="1:2" ht="21" customHeight="1" x14ac:dyDescent="0.25">
      <c r="A1" s="2" t="s">
        <v>0</v>
      </c>
    </row>
    <row r="2" spans="1:2" ht="21" customHeight="1" x14ac:dyDescent="0.25">
      <c r="A2" s="3" t="s">
        <v>1</v>
      </c>
    </row>
    <row r="4" spans="1:2" ht="63" customHeight="1" x14ac:dyDescent="0.25">
      <c r="A4" s="4" t="s">
        <v>2</v>
      </c>
      <c r="B4" s="5" t="s">
        <v>3</v>
      </c>
    </row>
    <row r="5" spans="1:2" ht="105" customHeight="1" x14ac:dyDescent="0.25">
      <c r="A5" s="4" t="s">
        <v>4</v>
      </c>
      <c r="B5" s="5" t="s">
        <v>5</v>
      </c>
    </row>
    <row r="6" spans="1:2" ht="147" customHeight="1" x14ac:dyDescent="0.25">
      <c r="A6" s="4" t="s">
        <v>6</v>
      </c>
      <c r="B6" s="5" t="s">
        <v>7</v>
      </c>
    </row>
    <row r="7" spans="1:2" ht="105" customHeight="1" x14ac:dyDescent="0.25">
      <c r="A7" s="4" t="s">
        <v>8</v>
      </c>
      <c r="B7" s="5" t="s">
        <v>9</v>
      </c>
    </row>
    <row r="8" spans="1:2" ht="231" customHeight="1" x14ac:dyDescent="0.25">
      <c r="A8" s="4" t="s">
        <v>10</v>
      </c>
      <c r="B8" s="5" t="s">
        <v>11</v>
      </c>
    </row>
    <row r="9" spans="1:2" ht="84" customHeight="1" x14ac:dyDescent="0.25">
      <c r="A9" s="4" t="s">
        <v>12</v>
      </c>
      <c r="B9" s="5" t="s">
        <v>13</v>
      </c>
    </row>
    <row r="10" spans="1:2" ht="21" customHeight="1" x14ac:dyDescent="0.25">
      <c r="A10" s="6"/>
      <c r="B10" s="7"/>
    </row>
    <row r="11" spans="1:2" ht="21" customHeight="1" x14ac:dyDescent="0.25">
      <c r="A11" s="4" t="s">
        <v>14</v>
      </c>
      <c r="B11" s="5"/>
    </row>
    <row r="12" spans="1:2" ht="63" customHeight="1" x14ac:dyDescent="0.25">
      <c r="A12" s="4" t="s">
        <v>15</v>
      </c>
      <c r="B12" s="5" t="s">
        <v>16</v>
      </c>
    </row>
    <row r="13" spans="1:2" ht="84" customHeight="1" x14ac:dyDescent="0.25">
      <c r="A13" s="4" t="s">
        <v>17</v>
      </c>
      <c r="B13" s="5" t="s">
        <v>18</v>
      </c>
    </row>
    <row r="14" spans="1:2" ht="189" customHeight="1" x14ac:dyDescent="0.25">
      <c r="A14" s="4" t="s">
        <v>19</v>
      </c>
      <c r="B14" s="5" t="s">
        <v>20</v>
      </c>
    </row>
    <row r="15" spans="1:2" ht="63" customHeight="1" x14ac:dyDescent="0.25">
      <c r="A15" s="4" t="s">
        <v>21</v>
      </c>
      <c r="B15" s="5" t="s">
        <v>22</v>
      </c>
    </row>
    <row r="16" spans="1:2" ht="42" customHeight="1" x14ac:dyDescent="0.25">
      <c r="A16" s="4" t="s">
        <v>23</v>
      </c>
      <c r="B16" s="5" t="s">
        <v>24</v>
      </c>
    </row>
    <row r="17" spans="1:2" ht="42" customHeight="1" x14ac:dyDescent="0.25">
      <c r="A17" s="4" t="s">
        <v>25</v>
      </c>
      <c r="B17" s="5" t="s">
        <v>26</v>
      </c>
    </row>
    <row r="18" spans="1:2" ht="63" customHeight="1" x14ac:dyDescent="0.25">
      <c r="A18" s="4" t="s">
        <v>27</v>
      </c>
      <c r="B18" s="5" t="s">
        <v>28</v>
      </c>
    </row>
    <row r="19" spans="1:2" ht="210" customHeight="1" x14ac:dyDescent="0.25">
      <c r="A19" s="4" t="s">
        <v>29</v>
      </c>
      <c r="B19" s="5" t="s">
        <v>30</v>
      </c>
    </row>
    <row r="20" spans="1:2" ht="84" customHeight="1" x14ac:dyDescent="0.25">
      <c r="A20" s="4" t="s">
        <v>31</v>
      </c>
      <c r="B20" s="5" t="s">
        <v>32</v>
      </c>
    </row>
    <row r="21" spans="1:2" ht="126" customHeight="1" x14ac:dyDescent="0.25">
      <c r="A21" s="4" t="s">
        <v>33</v>
      </c>
      <c r="B21" s="5" t="s">
        <v>34</v>
      </c>
    </row>
    <row r="22" spans="1:2" ht="63" customHeight="1" x14ac:dyDescent="0.25">
      <c r="A22" s="4" t="s">
        <v>35</v>
      </c>
      <c r="B22" s="5" t="s">
        <v>36</v>
      </c>
    </row>
    <row r="25" spans="1:2" ht="21" customHeight="1" x14ac:dyDescent="0.25">
      <c r="A25" s="8" t="s">
        <v>37</v>
      </c>
    </row>
    <row r="26" spans="1:2" ht="21" customHeight="1" x14ac:dyDescent="0.25">
      <c r="A26" s="8" t="s">
        <v>38</v>
      </c>
    </row>
  </sheetData>
  <hyperlinks>
    <hyperlink ref="A25" r:id="rId1" xr:uid="{00000000-0004-0000-0000-000000000000}"/>
    <hyperlink ref="A26" r:id="rId2" xr:uid="{00000000-0004-0000-0000-000001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6"/>
  <sheetViews>
    <sheetView zoomScaleNormal="100" workbookViewId="0">
      <pane ySplit="2" topLeftCell="A3" activePane="bottomLeft" state="frozen"/>
      <selection pane="bottomLeft"/>
    </sheetView>
  </sheetViews>
  <sheetFormatPr baseColWidth="10" defaultColWidth="8.6640625" defaultRowHeight="21" x14ac:dyDescent="0.25"/>
  <cols>
    <col min="1" max="1" width="53" style="1" customWidth="1"/>
    <col min="2" max="2" width="37.83203125" style="1" customWidth="1"/>
    <col min="3" max="3" width="21.33203125" style="1" customWidth="1"/>
    <col min="4" max="4" width="88.33203125" style="1" customWidth="1"/>
    <col min="5" max="16384" width="8.6640625" style="1"/>
  </cols>
  <sheetData>
    <row r="1" spans="1:4" ht="21" customHeight="1" x14ac:dyDescent="0.25">
      <c r="A1" s="2" t="s">
        <v>39</v>
      </c>
    </row>
    <row r="2" spans="1:4" ht="21" customHeight="1" x14ac:dyDescent="0.25">
      <c r="A2" s="3" t="s">
        <v>40</v>
      </c>
    </row>
    <row r="4" spans="1:4" ht="21" customHeight="1" x14ac:dyDescent="0.25">
      <c r="A4" s="2" t="s">
        <v>41</v>
      </c>
    </row>
    <row r="5" spans="1:4" ht="21" customHeight="1" x14ac:dyDescent="0.25">
      <c r="A5" s="9" t="s">
        <v>42</v>
      </c>
      <c r="B5" s="9" t="s">
        <v>43</v>
      </c>
      <c r="C5" s="9" t="s">
        <v>44</v>
      </c>
      <c r="D5" s="9" t="s">
        <v>45</v>
      </c>
    </row>
    <row r="6" spans="1:4" ht="21" customHeight="1" x14ac:dyDescent="0.25">
      <c r="A6" s="10">
        <v>1</v>
      </c>
      <c r="B6" s="11" t="s">
        <v>46</v>
      </c>
      <c r="C6" s="12">
        <v>0.4</v>
      </c>
      <c r="D6" s="11" t="s">
        <v>47</v>
      </c>
    </row>
    <row r="7" spans="1:4" ht="21" customHeight="1" x14ac:dyDescent="0.25">
      <c r="A7" s="13">
        <v>2</v>
      </c>
      <c r="B7" s="14" t="s">
        <v>48</v>
      </c>
      <c r="C7" s="15">
        <v>0.55000000000000004</v>
      </c>
      <c r="D7" s="14" t="s">
        <v>49</v>
      </c>
    </row>
    <row r="8" spans="1:4" ht="21" customHeight="1" x14ac:dyDescent="0.25">
      <c r="A8" s="10">
        <v>3</v>
      </c>
      <c r="B8" s="11" t="s">
        <v>50</v>
      </c>
      <c r="C8" s="12">
        <v>0.7</v>
      </c>
      <c r="D8" s="11" t="s">
        <v>51</v>
      </c>
    </row>
    <row r="9" spans="1:4" ht="42" customHeight="1" x14ac:dyDescent="0.25">
      <c r="A9" s="13">
        <v>4</v>
      </c>
      <c r="B9" s="14" t="s">
        <v>52</v>
      </c>
      <c r="C9" s="15">
        <v>0.85</v>
      </c>
      <c r="D9" s="14" t="s">
        <v>53</v>
      </c>
    </row>
    <row r="10" spans="1:4" ht="42" customHeight="1" x14ac:dyDescent="0.25">
      <c r="A10" s="10">
        <v>5</v>
      </c>
      <c r="B10" s="11" t="s">
        <v>54</v>
      </c>
      <c r="C10" s="12">
        <v>1</v>
      </c>
      <c r="D10" s="11" t="s">
        <v>55</v>
      </c>
    </row>
    <row r="11" spans="1:4" ht="21" customHeight="1" x14ac:dyDescent="0.25">
      <c r="A11" s="16"/>
      <c r="B11" s="16"/>
      <c r="C11" s="16"/>
      <c r="D11" s="16"/>
    </row>
    <row r="12" spans="1:4" ht="21" customHeight="1" x14ac:dyDescent="0.25">
      <c r="A12" s="2" t="s">
        <v>56</v>
      </c>
    </row>
    <row r="13" spans="1:4" ht="21" customHeight="1" x14ac:dyDescent="0.25">
      <c r="A13" s="9" t="s">
        <v>42</v>
      </c>
      <c r="B13" s="9" t="s">
        <v>57</v>
      </c>
      <c r="C13" s="9" t="s">
        <v>58</v>
      </c>
      <c r="D13" s="9" t="s">
        <v>59</v>
      </c>
    </row>
    <row r="14" spans="1:4" ht="42" customHeight="1" x14ac:dyDescent="0.25">
      <c r="A14" s="10">
        <v>1</v>
      </c>
      <c r="B14" s="10" t="s">
        <v>60</v>
      </c>
      <c r="C14" s="11" t="s">
        <v>61</v>
      </c>
      <c r="D14" s="11" t="s">
        <v>62</v>
      </c>
    </row>
    <row r="15" spans="1:4" ht="21" customHeight="1" x14ac:dyDescent="0.25">
      <c r="A15" s="13">
        <v>2</v>
      </c>
      <c r="B15" s="13" t="s">
        <v>63</v>
      </c>
      <c r="C15" s="14" t="s">
        <v>64</v>
      </c>
      <c r="D15" s="14" t="s">
        <v>65</v>
      </c>
    </row>
    <row r="16" spans="1:4" ht="42" customHeight="1" x14ac:dyDescent="0.25">
      <c r="A16" s="10">
        <v>3</v>
      </c>
      <c r="B16" s="10" t="s">
        <v>66</v>
      </c>
      <c r="C16" s="11" t="s">
        <v>67</v>
      </c>
      <c r="D16" s="11" t="s">
        <v>68</v>
      </c>
    </row>
    <row r="18" spans="1:4" ht="35.25" customHeight="1" x14ac:dyDescent="0.25">
      <c r="B18" s="17" t="s">
        <v>69</v>
      </c>
      <c r="D18" s="5" t="s">
        <v>70</v>
      </c>
    </row>
    <row r="19" spans="1:4" ht="42" customHeight="1" x14ac:dyDescent="0.25">
      <c r="B19" s="17" t="s">
        <v>71</v>
      </c>
      <c r="D19" s="5" t="s">
        <v>72</v>
      </c>
    </row>
    <row r="20" spans="1:4" ht="42" customHeight="1" x14ac:dyDescent="0.25">
      <c r="B20" s="17" t="s">
        <v>73</v>
      </c>
      <c r="D20" s="5" t="s">
        <v>74</v>
      </c>
    </row>
    <row r="21" spans="1:4" ht="63" customHeight="1" x14ac:dyDescent="0.25">
      <c r="B21" s="17" t="s">
        <v>75</v>
      </c>
      <c r="D21" s="5" t="s">
        <v>76</v>
      </c>
    </row>
    <row r="22" spans="1:4" ht="21" customHeight="1" x14ac:dyDescent="0.25">
      <c r="A22" s="16"/>
      <c r="B22" s="16"/>
      <c r="C22" s="16"/>
      <c r="D22" s="16"/>
    </row>
    <row r="23" spans="1:4" ht="21" customHeight="1" x14ac:dyDescent="0.25">
      <c r="A23" s="2" t="s">
        <v>77</v>
      </c>
    </row>
    <row r="24" spans="1:4" ht="63" customHeight="1" x14ac:dyDescent="0.25">
      <c r="B24" s="17" t="s">
        <v>78</v>
      </c>
      <c r="D24" s="5" t="s">
        <v>79</v>
      </c>
    </row>
    <row r="25" spans="1:4" ht="42" customHeight="1" x14ac:dyDescent="0.25">
      <c r="B25" s="17" t="s">
        <v>80</v>
      </c>
      <c r="D25" s="5" t="s">
        <v>81</v>
      </c>
    </row>
    <row r="26" spans="1:4" ht="42" customHeight="1" x14ac:dyDescent="0.25">
      <c r="B26" s="17" t="s">
        <v>82</v>
      </c>
      <c r="D26" s="5" t="s">
        <v>83</v>
      </c>
    </row>
    <row r="27" spans="1:4" ht="35.25" customHeight="1" x14ac:dyDescent="0.25">
      <c r="B27" s="17" t="s">
        <v>84</v>
      </c>
      <c r="D27" s="5" t="s">
        <v>85</v>
      </c>
    </row>
    <row r="28" spans="1:4" ht="21" customHeight="1" x14ac:dyDescent="0.25">
      <c r="A28" s="16"/>
      <c r="B28" s="16"/>
      <c r="C28" s="16"/>
      <c r="D28" s="16"/>
    </row>
    <row r="29" spans="1:4" ht="21" customHeight="1" x14ac:dyDescent="0.25">
      <c r="A29" s="2" t="s">
        <v>86</v>
      </c>
    </row>
    <row r="30" spans="1:4" ht="21" customHeight="1" x14ac:dyDescent="0.25">
      <c r="A30" s="9" t="s">
        <v>87</v>
      </c>
      <c r="B30" s="9" t="s">
        <v>88</v>
      </c>
      <c r="C30" s="9"/>
      <c r="D30" s="9" t="s">
        <v>89</v>
      </c>
    </row>
    <row r="31" spans="1:4" ht="21" customHeight="1" x14ac:dyDescent="0.25">
      <c r="A31" s="10">
        <v>1</v>
      </c>
      <c r="B31" s="11" t="s">
        <v>90</v>
      </c>
      <c r="C31" s="11"/>
      <c r="D31" s="11" t="s">
        <v>91</v>
      </c>
    </row>
    <row r="32" spans="1:4" ht="21" customHeight="1" x14ac:dyDescent="0.25">
      <c r="A32" s="13">
        <v>2</v>
      </c>
      <c r="B32" s="14" t="s">
        <v>92</v>
      </c>
      <c r="C32" s="14"/>
      <c r="D32" s="14" t="s">
        <v>93</v>
      </c>
    </row>
    <row r="33" spans="1:4" ht="21" customHeight="1" x14ac:dyDescent="0.25">
      <c r="A33" s="10">
        <v>3</v>
      </c>
      <c r="B33" s="11" t="s">
        <v>94</v>
      </c>
      <c r="C33" s="11"/>
      <c r="D33" s="11" t="s">
        <v>95</v>
      </c>
    </row>
    <row r="34" spans="1:4" ht="21" customHeight="1" x14ac:dyDescent="0.25">
      <c r="A34" s="13">
        <v>4</v>
      </c>
      <c r="B34" s="14" t="s">
        <v>96</v>
      </c>
      <c r="C34" s="14"/>
      <c r="D34" s="14" t="s">
        <v>97</v>
      </c>
    </row>
    <row r="35" spans="1:4" ht="21" customHeight="1" x14ac:dyDescent="0.25">
      <c r="A35" s="10">
        <v>5</v>
      </c>
      <c r="B35" s="11" t="s">
        <v>98</v>
      </c>
      <c r="C35" s="11"/>
      <c r="D35" s="11" t="s">
        <v>99</v>
      </c>
    </row>
    <row r="36" spans="1:4" ht="21" customHeight="1" x14ac:dyDescent="0.25">
      <c r="A36" s="16"/>
      <c r="B36" s="16"/>
      <c r="C36" s="16"/>
      <c r="D36" s="16"/>
    </row>
    <row r="37" spans="1:4" ht="21" customHeight="1" x14ac:dyDescent="0.25">
      <c r="A37" s="2" t="s">
        <v>100</v>
      </c>
    </row>
    <row r="38" spans="1:4" ht="21" customHeight="1" x14ac:dyDescent="0.25">
      <c r="A38" s="9" t="s">
        <v>42</v>
      </c>
      <c r="B38" s="9" t="s">
        <v>101</v>
      </c>
      <c r="C38" s="9" t="s">
        <v>102</v>
      </c>
      <c r="D38" s="9" t="s">
        <v>103</v>
      </c>
    </row>
    <row r="39" spans="1:4" ht="42" customHeight="1" x14ac:dyDescent="0.25">
      <c r="A39" s="10">
        <v>1</v>
      </c>
      <c r="B39" s="11" t="s">
        <v>104</v>
      </c>
      <c r="C39" s="18">
        <v>12500</v>
      </c>
      <c r="D39" s="11" t="s">
        <v>105</v>
      </c>
    </row>
    <row r="40" spans="1:4" ht="42" customHeight="1" x14ac:dyDescent="0.25">
      <c r="A40" s="13">
        <v>2</v>
      </c>
      <c r="B40" s="14" t="s">
        <v>106</v>
      </c>
      <c r="C40" s="19">
        <v>62500</v>
      </c>
      <c r="D40" s="14" t="s">
        <v>105</v>
      </c>
    </row>
    <row r="41" spans="1:4" ht="42" customHeight="1" x14ac:dyDescent="0.25">
      <c r="A41" s="10">
        <v>3</v>
      </c>
      <c r="B41" s="11" t="s">
        <v>107</v>
      </c>
      <c r="C41" s="18">
        <v>300000</v>
      </c>
      <c r="D41" s="11" t="s">
        <v>105</v>
      </c>
    </row>
    <row r="42" spans="1:4" ht="42" customHeight="1" x14ac:dyDescent="0.25">
      <c r="A42" s="13">
        <v>4</v>
      </c>
      <c r="B42" s="14" t="s">
        <v>108</v>
      </c>
      <c r="C42" s="19">
        <v>750000</v>
      </c>
      <c r="D42" s="14" t="s">
        <v>105</v>
      </c>
    </row>
    <row r="43" spans="1:4" ht="21" customHeight="1" x14ac:dyDescent="0.25">
      <c r="A43" s="16"/>
      <c r="B43" s="16"/>
      <c r="C43" s="16"/>
      <c r="D43" s="16"/>
    </row>
    <row r="44" spans="1:4" ht="21" customHeight="1" x14ac:dyDescent="0.25">
      <c r="A44" s="2" t="s">
        <v>109</v>
      </c>
    </row>
    <row r="45" spans="1:4" ht="21" customHeight="1" x14ac:dyDescent="0.25">
      <c r="A45" s="9" t="s">
        <v>110</v>
      </c>
      <c r="B45" s="9" t="s">
        <v>111</v>
      </c>
      <c r="C45" s="9"/>
      <c r="D45" s="9" t="s">
        <v>75</v>
      </c>
    </row>
    <row r="46" spans="1:4" ht="21" customHeight="1" x14ac:dyDescent="0.25">
      <c r="A46" s="11" t="s">
        <v>112</v>
      </c>
      <c r="B46" s="11" t="s">
        <v>113</v>
      </c>
      <c r="C46" s="11"/>
      <c r="D46" s="11" t="s">
        <v>114</v>
      </c>
    </row>
    <row r="47" spans="1:4" ht="21" customHeight="1" x14ac:dyDescent="0.25">
      <c r="A47" s="14" t="s">
        <v>115</v>
      </c>
      <c r="B47" s="14" t="s">
        <v>116</v>
      </c>
      <c r="C47" s="14"/>
      <c r="D47" s="14" t="s">
        <v>117</v>
      </c>
    </row>
    <row r="48" spans="1:4" ht="42" customHeight="1" x14ac:dyDescent="0.25">
      <c r="A48" s="11" t="s">
        <v>78</v>
      </c>
      <c r="B48" s="11" t="s">
        <v>118</v>
      </c>
      <c r="C48" s="11"/>
      <c r="D48" s="11" t="s">
        <v>119</v>
      </c>
    </row>
    <row r="49" spans="1:4" ht="42" customHeight="1" x14ac:dyDescent="0.25">
      <c r="A49" s="14" t="s">
        <v>80</v>
      </c>
      <c r="B49" s="14" t="s">
        <v>120</v>
      </c>
      <c r="C49" s="14"/>
      <c r="D49" s="14" t="s">
        <v>121</v>
      </c>
    </row>
    <row r="50" spans="1:4" ht="42" customHeight="1" x14ac:dyDescent="0.25">
      <c r="A50" s="11" t="s">
        <v>122</v>
      </c>
      <c r="B50" s="11" t="s">
        <v>50</v>
      </c>
      <c r="C50" s="11"/>
      <c r="D50" s="11" t="s">
        <v>123</v>
      </c>
    </row>
    <row r="51" spans="1:4" ht="21" customHeight="1" x14ac:dyDescent="0.25">
      <c r="A51" s="14" t="s">
        <v>124</v>
      </c>
      <c r="B51" s="14" t="s">
        <v>125</v>
      </c>
      <c r="C51" s="14"/>
      <c r="D51" s="14" t="s">
        <v>126</v>
      </c>
    </row>
    <row r="52" spans="1:4" ht="42" customHeight="1" x14ac:dyDescent="0.25">
      <c r="A52" s="11" t="s">
        <v>23</v>
      </c>
      <c r="B52" s="11" t="s">
        <v>127</v>
      </c>
      <c r="C52" s="11"/>
      <c r="D52" s="11" t="s">
        <v>128</v>
      </c>
    </row>
    <row r="55" spans="1:4" ht="21" customHeight="1" x14ac:dyDescent="0.25">
      <c r="A55" s="8" t="s">
        <v>37</v>
      </c>
    </row>
    <row r="56" spans="1:4" ht="21" customHeight="1" x14ac:dyDescent="0.25">
      <c r="A56" s="8" t="s">
        <v>38</v>
      </c>
    </row>
  </sheetData>
  <hyperlinks>
    <hyperlink ref="A55" r:id="rId1" xr:uid="{00000000-0004-0000-0100-000000000000}"/>
    <hyperlink ref="A56" r:id="rId2" xr:uid="{00000000-0004-0000-0100-000001000000}"/>
  </hyperlink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0"/>
  <sheetViews>
    <sheetView zoomScaleNormal="100" workbookViewId="0">
      <pane ySplit="2" topLeftCell="A3" activePane="bottomLeft" state="frozen"/>
      <selection pane="bottomLeft"/>
    </sheetView>
  </sheetViews>
  <sheetFormatPr baseColWidth="10" defaultColWidth="18.1640625" defaultRowHeight="21" x14ac:dyDescent="0.25"/>
  <cols>
    <col min="1" max="1" width="8" style="1" customWidth="1"/>
    <col min="2" max="2" width="32.5" style="1" customWidth="1"/>
    <col min="3" max="4" width="78" style="1" customWidth="1"/>
    <col min="5" max="5" width="18" style="1" customWidth="1"/>
    <col min="6" max="6" width="17" style="1" customWidth="1"/>
    <col min="7" max="7" width="21.5" style="1" customWidth="1"/>
    <col min="8" max="8" width="16.83203125" style="1" customWidth="1"/>
    <col min="9" max="9" width="19.33203125" style="1" customWidth="1"/>
    <col min="10" max="10" width="18.5" style="1" customWidth="1"/>
    <col min="11" max="16384" width="18.1640625" style="1"/>
  </cols>
  <sheetData>
    <row r="1" spans="1:11" ht="21" customHeight="1" x14ac:dyDescent="0.25">
      <c r="A1" s="2" t="s">
        <v>129</v>
      </c>
    </row>
    <row r="2" spans="1:11" ht="21" customHeight="1" x14ac:dyDescent="0.25">
      <c r="A2" s="3" t="s">
        <v>130</v>
      </c>
    </row>
    <row r="3" spans="1:11" ht="21" customHeight="1" x14ac:dyDescent="0.25">
      <c r="A3" s="3"/>
    </row>
    <row r="4" spans="1:11" ht="42" customHeight="1" x14ac:dyDescent="0.25">
      <c r="A4" s="9" t="s">
        <v>112</v>
      </c>
      <c r="B4" s="9" t="s">
        <v>131</v>
      </c>
      <c r="C4" s="9" t="s">
        <v>132</v>
      </c>
      <c r="D4" s="9" t="s">
        <v>133</v>
      </c>
      <c r="E4" s="9" t="s">
        <v>115</v>
      </c>
      <c r="F4" s="9" t="s">
        <v>134</v>
      </c>
      <c r="G4" s="9" t="s">
        <v>43</v>
      </c>
      <c r="H4" s="9" t="s">
        <v>135</v>
      </c>
      <c r="I4" s="9" t="s">
        <v>23</v>
      </c>
      <c r="J4" s="9" t="s">
        <v>136</v>
      </c>
      <c r="K4" s="9" t="s">
        <v>137</v>
      </c>
    </row>
    <row r="5" spans="1:11" ht="84" customHeight="1" x14ac:dyDescent="0.25">
      <c r="A5" s="11" t="s">
        <v>138</v>
      </c>
      <c r="B5" s="11" t="str">
        <f>IFERROR(INDEX('CSSF v2.0 Full'!$B$5:$B$42,MATCH($A5,'CSSF v2.0 Full'!$A$5:$A$42,0)),"")</f>
        <v>Govern Your Risk</v>
      </c>
      <c r="C5" s="11" t="str">
        <f>IFERROR(INDEX('CSSF v2.0 Full'!$E$5:$E$42,MATCH($A5,'CSSF v2.0 Full'!$A$5:$A$42,0)),"")</f>
        <v>Do you maintain one authoritative inventory of hardware, software, cloud workloads, SaaS applications, data stores, and identities, each with a named owner and a business criticality tier?</v>
      </c>
      <c r="D5" s="11" t="str">
        <f>IFERROR(INDEX('CSSF v2.0 Full'!$D$5:$D$42,MATCH($A5,'CSSF v2.0 Full'!$A$5:$A$42,0)),"")</f>
        <v>Do you keep one master list of every device, app, cloud service, and account the business uses, with an owner and importance ranking for each?</v>
      </c>
      <c r="E5" s="10">
        <f>IFERROR(INDEX('CSSF v2.0 Full'!$F$5:$F$42,MATCH($A5,'CSSF v2.0 Full'!$A$5:$A$42,0)),"")</f>
        <v>0</v>
      </c>
      <c r="F5" s="20">
        <f>IFERROR(INDEX('CSSF v2.0 Full'!$G$5:$G$42,MATCH($A5,'CSSF v2.0 Full'!$A$5:$A$42,0)),"")</f>
        <v>0</v>
      </c>
      <c r="G5" s="10">
        <f>IFERROR(INDEX('CSSF v2.0 Full'!$I$5:$I$42,MATCH($A5,'CSSF v2.0 Full'!$A$5:$A$42,0)),"")</f>
        <v>0</v>
      </c>
      <c r="H5" s="10">
        <f>IFERROR(INDEX('CSSF v2.0 Full'!$L$5:$L$42,MATCH($A5,'CSSF v2.0 Full'!$A$5:$A$42,0)),"")</f>
        <v>9</v>
      </c>
      <c r="I5" s="12">
        <f>IFERROR(INDEX('CSSF v2.0 Full'!$N$5:$N$42,MATCH($A5,'CSSF v2.0 Full'!$A$5:$A$42,0)),"")</f>
        <v>0</v>
      </c>
      <c r="J5" s="12">
        <f>IFERROR(INDEX('CSSF v2.0 Full'!$P$5:$P$42,MATCH($A5,'CSSF v2.0 Full'!$A$5:$A$42,0)),"")</f>
        <v>9</v>
      </c>
      <c r="K5" s="21">
        <f t="shared" ref="K5:K12" si="0">IF(N($J5)=0,0,N($I5)/N($J5))</f>
        <v>0</v>
      </c>
    </row>
    <row r="6" spans="1:11" ht="84" customHeight="1" x14ac:dyDescent="0.25">
      <c r="A6" s="14" t="s">
        <v>139</v>
      </c>
      <c r="B6" s="14" t="str">
        <f>IFERROR(INDEX('CSSF v2.0 Full'!$B$5:$B$42,MATCH($A6,'CSSF v2.0 Full'!$A$5:$A$42,0)),"")</f>
        <v>Protect Your Identities</v>
      </c>
      <c r="C6" s="14" t="str">
        <f>IFERROR(INDEX('CSSF v2.0 Full'!$E$5:$E$42,MATCH($A6,'CSSF v2.0 Full'!$A$5:$A$42,0)),"")</f>
        <v>Do you require phishing-resistant authentication (FIDO2, hardware keys, or certificate based) for remote access, administrative access, and all cloud and SaaS applications, with legacy authentication disabled?</v>
      </c>
      <c r="D6" s="14" t="str">
        <f>IFERROR(INDEX('CSSF v2.0 Full'!$D$5:$D$42,MATCH($A6,'CSSF v2.0 Full'!$A$5:$A$42,0)),"")</f>
        <v>Does every remote, admin, and cloud login require strong verification that resists phishing, with old, weak login methods turned off?</v>
      </c>
      <c r="E6" s="13">
        <f>IFERROR(INDEX('CSSF v2.0 Full'!$F$5:$F$42,MATCH($A6,'CSSF v2.0 Full'!$A$5:$A$42,0)),"")</f>
        <v>0</v>
      </c>
      <c r="F6" s="22">
        <f>IFERROR(INDEX('CSSF v2.0 Full'!$G$5:$G$42,MATCH($A6,'CSSF v2.0 Full'!$A$5:$A$42,0)),"")</f>
        <v>0</v>
      </c>
      <c r="G6" s="13">
        <f>IFERROR(INDEX('CSSF v2.0 Full'!$I$5:$I$42,MATCH($A6,'CSSF v2.0 Full'!$A$5:$A$42,0)),"")</f>
        <v>0</v>
      </c>
      <c r="H6" s="13">
        <f>IFERROR(INDEX('CSSF v2.0 Full'!$L$5:$L$42,MATCH($A6,'CSSF v2.0 Full'!$A$5:$A$42,0)),"")</f>
        <v>9</v>
      </c>
      <c r="I6" s="15">
        <f>IFERROR(INDEX('CSSF v2.0 Full'!$N$5:$N$42,MATCH($A6,'CSSF v2.0 Full'!$A$5:$A$42,0)),"")</f>
        <v>0</v>
      </c>
      <c r="J6" s="15">
        <f>IFERROR(INDEX('CSSF v2.0 Full'!$P$5:$P$42,MATCH($A6,'CSSF v2.0 Full'!$A$5:$A$42,0)),"")</f>
        <v>9</v>
      </c>
      <c r="K6" s="23">
        <f t="shared" si="0"/>
        <v>0</v>
      </c>
    </row>
    <row r="7" spans="1:11" ht="63" customHeight="1" x14ac:dyDescent="0.25">
      <c r="A7" s="11" t="s">
        <v>113</v>
      </c>
      <c r="B7" s="11" t="str">
        <f>IFERROR(INDEX('CSSF v2.0 Full'!$B$5:$B$42,MATCH($A7,'CSSF v2.0 Full'!$A$5:$A$42,0)),"")</f>
        <v>Protect Your Devices</v>
      </c>
      <c r="C7" s="11" t="str">
        <f>IFERROR(INDEX('CSSF v2.0 Full'!$E$5:$E$42,MATCH($A7,'CSSF v2.0 Full'!$A$5:$A$42,0)),"")</f>
        <v>Do you run endpoint detection and response on every workstation, laptop, server, and mobile device, including remote and personally owned devices used for work?</v>
      </c>
      <c r="D7" s="11" t="str">
        <f>IFERROR(INDEX('CSSF v2.0 Full'!$D$5:$D$42,MATCH($A7,'CSSF v2.0 Full'!$A$5:$A$42,0)),"")</f>
        <v>Is every laptop, phone, and server your people use for work protected by software that detects and stops attacks, including personal devices?</v>
      </c>
      <c r="E7" s="10">
        <f>IFERROR(INDEX('CSSF v2.0 Full'!$F$5:$F$42,MATCH($A7,'CSSF v2.0 Full'!$A$5:$A$42,0)),"")</f>
        <v>0</v>
      </c>
      <c r="F7" s="20">
        <f>IFERROR(INDEX('CSSF v2.0 Full'!$G$5:$G$42,MATCH($A7,'CSSF v2.0 Full'!$A$5:$A$42,0)),"")</f>
        <v>0</v>
      </c>
      <c r="G7" s="10">
        <f>IFERROR(INDEX('CSSF v2.0 Full'!$I$5:$I$42,MATCH($A7,'CSSF v2.0 Full'!$A$5:$A$42,0)),"")</f>
        <v>0</v>
      </c>
      <c r="H7" s="10">
        <f>IFERROR(INDEX('CSSF v2.0 Full'!$L$5:$L$42,MATCH($A7,'CSSF v2.0 Full'!$A$5:$A$42,0)),"")</f>
        <v>9</v>
      </c>
      <c r="I7" s="12">
        <f>IFERROR(INDEX('CSSF v2.0 Full'!$N$5:$N$42,MATCH($A7,'CSSF v2.0 Full'!$A$5:$A$42,0)),"")</f>
        <v>0</v>
      </c>
      <c r="J7" s="12">
        <f>IFERROR(INDEX('CSSF v2.0 Full'!$P$5:$P$42,MATCH($A7,'CSSF v2.0 Full'!$A$5:$A$42,0)),"")</f>
        <v>9</v>
      </c>
      <c r="K7" s="21">
        <f t="shared" si="0"/>
        <v>0</v>
      </c>
    </row>
    <row r="8" spans="1:11" ht="63" customHeight="1" x14ac:dyDescent="0.25">
      <c r="A8" s="14" t="s">
        <v>140</v>
      </c>
      <c r="B8" s="14" t="str">
        <f>IFERROR(INDEX('CSSF v2.0 Full'!$B$5:$B$42,MATCH($A8,'CSSF v2.0 Full'!$A$5:$A$42,0)),"")</f>
        <v>Protect Your Networks</v>
      </c>
      <c r="C8" s="14" t="str">
        <f>IFERROR(INDEX('CSSF v2.0 Full'!$E$5:$E$42,MATCH($A8,'CSSF v2.0 Full'!$A$5:$A$42,0)),"")</f>
        <v>Do you validate your internet-facing footprint by external scan rather than from memory, and remove direct exposure of remote access and management interfaces such as RDP?</v>
      </c>
      <c r="D8" s="14" t="str">
        <f>IFERROR(INDEX('CSSF v2.0 Full'!$D$5:$D$42,MATCH($A8,'CSSF v2.0 Full'!$A$5:$A$42,0)),"")</f>
        <v>Do you check, from the outside, what of the business is visible on the internet, and have you closed remote access points that should not be exposed?</v>
      </c>
      <c r="E8" s="13">
        <f>IFERROR(INDEX('CSSF v2.0 Full'!$F$5:$F$42,MATCH($A8,'CSSF v2.0 Full'!$A$5:$A$42,0)),"")</f>
        <v>0</v>
      </c>
      <c r="F8" s="22">
        <f>IFERROR(INDEX('CSSF v2.0 Full'!$G$5:$G$42,MATCH($A8,'CSSF v2.0 Full'!$A$5:$A$42,0)),"")</f>
        <v>0</v>
      </c>
      <c r="G8" s="13">
        <f>IFERROR(INDEX('CSSF v2.0 Full'!$I$5:$I$42,MATCH($A8,'CSSF v2.0 Full'!$A$5:$A$42,0)),"")</f>
        <v>0</v>
      </c>
      <c r="H8" s="13">
        <f>IFERROR(INDEX('CSSF v2.0 Full'!$L$5:$L$42,MATCH($A8,'CSSF v2.0 Full'!$A$5:$A$42,0)),"")</f>
        <v>9</v>
      </c>
      <c r="I8" s="15">
        <f>IFERROR(INDEX('CSSF v2.0 Full'!$N$5:$N$42,MATCH($A8,'CSSF v2.0 Full'!$A$5:$A$42,0)),"")</f>
        <v>0</v>
      </c>
      <c r="J8" s="15">
        <f>IFERROR(INDEX('CSSF v2.0 Full'!$P$5:$P$42,MATCH($A8,'CSSF v2.0 Full'!$A$5:$A$42,0)),"")</f>
        <v>9</v>
      </c>
      <c r="K8" s="23">
        <f t="shared" si="0"/>
        <v>0</v>
      </c>
    </row>
    <row r="9" spans="1:11" ht="84" customHeight="1" x14ac:dyDescent="0.25">
      <c r="A9" s="11" t="s">
        <v>141</v>
      </c>
      <c r="B9" s="11" t="str">
        <f>IFERROR(INDEX('CSSF v2.0 Full'!$B$5:$B$42,MATCH($A9,'CSSF v2.0 Full'!$A$5:$A$42,0)),"")</f>
        <v>Protect Your Data</v>
      </c>
      <c r="C9" s="11" t="str">
        <f>IFERROR(INDEX('CSSF v2.0 Full'!$E$5:$E$42,MATCH($A9,'CSSF v2.0 Full'!$A$5:$A$42,0)),"")</f>
        <v>Do you keep offline or immutable backups of critical data, systems, identity services, and virtualization management, protect the backup system itself with separate credentials, and test full restoration at scope?</v>
      </c>
      <c r="D9" s="11" t="str">
        <f>IFERROR(INDEX('CSSF v2.0 Full'!$D$5:$D$42,MATCH($A9,'CSSF v2.0 Full'!$A$5:$A$42,0)),"")</f>
        <v>Do you keep backups of critical data and systems that an attacker cannot reach or alter, protected by separate logins, and test restoring from them?</v>
      </c>
      <c r="E9" s="10">
        <f>IFERROR(INDEX('CSSF v2.0 Full'!$F$5:$F$42,MATCH($A9,'CSSF v2.0 Full'!$A$5:$A$42,0)),"")</f>
        <v>0</v>
      </c>
      <c r="F9" s="20">
        <f>IFERROR(INDEX('CSSF v2.0 Full'!$G$5:$G$42,MATCH($A9,'CSSF v2.0 Full'!$A$5:$A$42,0)),"")</f>
        <v>0</v>
      </c>
      <c r="G9" s="10">
        <f>IFERROR(INDEX('CSSF v2.0 Full'!$I$5:$I$42,MATCH($A9,'CSSF v2.0 Full'!$A$5:$A$42,0)),"")</f>
        <v>0</v>
      </c>
      <c r="H9" s="10">
        <f>IFERROR(INDEX('CSSF v2.0 Full'!$L$5:$L$42,MATCH($A9,'CSSF v2.0 Full'!$A$5:$A$42,0)),"")</f>
        <v>10</v>
      </c>
      <c r="I9" s="12">
        <f>IFERROR(INDEX('CSSF v2.0 Full'!$N$5:$N$42,MATCH($A9,'CSSF v2.0 Full'!$A$5:$A$42,0)),"")</f>
        <v>0</v>
      </c>
      <c r="J9" s="12">
        <f>IFERROR(INDEX('CSSF v2.0 Full'!$P$5:$P$42,MATCH($A9,'CSSF v2.0 Full'!$A$5:$A$42,0)),"")</f>
        <v>10</v>
      </c>
      <c r="K9" s="21">
        <f t="shared" si="0"/>
        <v>0</v>
      </c>
    </row>
    <row r="10" spans="1:11" ht="84" customHeight="1" x14ac:dyDescent="0.25">
      <c r="A10" s="14" t="s">
        <v>142</v>
      </c>
      <c r="B10" s="14" t="str">
        <f>IFERROR(INDEX('CSSF v2.0 Full'!$B$5:$B$42,MATCH($A10,'CSSF v2.0 Full'!$A$5:$A$42,0)),"")</f>
        <v>Protect Your People</v>
      </c>
      <c r="C10" s="14" t="str">
        <f>IFERROR(INDEX('CSSF v2.0 Full'!$E$5:$E$42,MATCH($A10,'CSSF v2.0 Full'!$A$5:$A$42,0)),"")</f>
        <v>Do you exercise your incident response plan with all stakeholders, with scenarios covering ransomware with data theft, funds transfer fraud, and a critical vendor outage, and do you carry the findings into remediation?</v>
      </c>
      <c r="D10" s="14" t="str">
        <f>IFERROR(INDEX('CSSF v2.0 Full'!$D$5:$D$42,MATCH($A10,'CSSF v2.0 Full'!$A$5:$A$42,0)),"")</f>
        <v>Have you run a real incident drill with leadership and key vendors, covering ransomware, wire fraud, and a vendor outage, and fixed what the drill exposed?</v>
      </c>
      <c r="E10" s="13">
        <f>IFERROR(INDEX('CSSF v2.0 Full'!$F$5:$F$42,MATCH($A10,'CSSF v2.0 Full'!$A$5:$A$42,0)),"")</f>
        <v>0</v>
      </c>
      <c r="F10" s="22">
        <f>IFERROR(INDEX('CSSF v2.0 Full'!$G$5:$G$42,MATCH($A10,'CSSF v2.0 Full'!$A$5:$A$42,0)),"")</f>
        <v>0</v>
      </c>
      <c r="G10" s="13">
        <f>IFERROR(INDEX('CSSF v2.0 Full'!$I$5:$I$42,MATCH($A10,'CSSF v2.0 Full'!$A$5:$A$42,0)),"")</f>
        <v>0</v>
      </c>
      <c r="H10" s="13">
        <f>IFERROR(INDEX('CSSF v2.0 Full'!$L$5:$L$42,MATCH($A10,'CSSF v2.0 Full'!$A$5:$A$42,0)),"")</f>
        <v>8</v>
      </c>
      <c r="I10" s="15">
        <f>IFERROR(INDEX('CSSF v2.0 Full'!$N$5:$N$42,MATCH($A10,'CSSF v2.0 Full'!$A$5:$A$42,0)),"")</f>
        <v>0</v>
      </c>
      <c r="J10" s="15">
        <f>IFERROR(INDEX('CSSF v2.0 Full'!$P$5:$P$42,MATCH($A10,'CSSF v2.0 Full'!$A$5:$A$42,0)),"")</f>
        <v>8</v>
      </c>
      <c r="K10" s="23">
        <f t="shared" si="0"/>
        <v>0</v>
      </c>
    </row>
    <row r="11" spans="1:11" ht="84" customHeight="1" x14ac:dyDescent="0.25">
      <c r="A11" s="11" t="s">
        <v>143</v>
      </c>
      <c r="B11" s="11" t="str">
        <f>IFERROR(INDEX('CSSF v2.0 Full'!$B$5:$B$42,MATCH($A11,'CSSF v2.0 Full'!$A$5:$A$42,0)),"")</f>
        <v>Protect Your Partnerships</v>
      </c>
      <c r="C11" s="11" t="str">
        <f>IFERROR(INDEX('CSSF v2.0 Full'!$E$5:$E$42,MATCH($A11,'CSSF v2.0 Full'!$A$5:$A$42,0)),"")</f>
        <v>Do you maintain a tiered vendor inventory and verify the security posture of critical vendors through continuous external monitoring and evidence, rather than through a questionnaire and an attestation alone?</v>
      </c>
      <c r="D11" s="11" t="str">
        <f>IFERROR(INDEX('CSSF v2.0 Full'!$D$5:$D$42,MATCH($A11,'CSSF v2.0 Full'!$A$5:$A$42,0)),"")</f>
        <v>Do you rank vendors by risk and monitor their security on an ongoing basis, instead of relying on a one-time questionnaire?</v>
      </c>
      <c r="E11" s="10">
        <f>IFERROR(INDEX('CSSF v2.0 Full'!$F$5:$F$42,MATCH($A11,'CSSF v2.0 Full'!$A$5:$A$42,0)),"")</f>
        <v>0</v>
      </c>
      <c r="F11" s="20">
        <f>IFERROR(INDEX('CSSF v2.0 Full'!$G$5:$G$42,MATCH($A11,'CSSF v2.0 Full'!$A$5:$A$42,0)),"")</f>
        <v>0</v>
      </c>
      <c r="G11" s="10">
        <f>IFERROR(INDEX('CSSF v2.0 Full'!$I$5:$I$42,MATCH($A11,'CSSF v2.0 Full'!$A$5:$A$42,0)),"")</f>
        <v>0</v>
      </c>
      <c r="H11" s="10">
        <f>IFERROR(INDEX('CSSF v2.0 Full'!$L$5:$L$42,MATCH($A11,'CSSF v2.0 Full'!$A$5:$A$42,0)),"")</f>
        <v>9</v>
      </c>
      <c r="I11" s="12">
        <f>IFERROR(INDEX('CSSF v2.0 Full'!$N$5:$N$42,MATCH($A11,'CSSF v2.0 Full'!$A$5:$A$42,0)),"")</f>
        <v>0</v>
      </c>
      <c r="J11" s="12">
        <f>IFERROR(INDEX('CSSF v2.0 Full'!$P$5:$P$42,MATCH($A11,'CSSF v2.0 Full'!$A$5:$A$42,0)),"")</f>
        <v>9</v>
      </c>
      <c r="K11" s="21">
        <f t="shared" si="0"/>
        <v>0</v>
      </c>
    </row>
    <row r="12" spans="1:11" ht="84" customHeight="1" x14ac:dyDescent="0.25">
      <c r="A12" s="14" t="s">
        <v>144</v>
      </c>
      <c r="B12" s="14" t="str">
        <f>IFERROR(INDEX('CSSF v2.0 Full'!$B$5:$B$42,MATCH($A12,'CSSF v2.0 Full'!$A$5:$A$42,0)),"")</f>
        <v>Protect Your Uptime</v>
      </c>
      <c r="C12" s="14" t="str">
        <f>IFERROR(INDEX('CSSF v2.0 Full'!$E$5:$E$42,MATCH($A12,'CSSF v2.0 Full'!$A$5:$A$42,0)),"")</f>
        <v>Do you have detection and response coverage outside business hours, with a named responder, pre-delegated authority to isolate systems without waiting for executive approval, and a contractual response time?</v>
      </c>
      <c r="D12" s="14" t="str">
        <f>IFERROR(INDEX('CSSF v2.0 Full'!$D$5:$D$42,MATCH($A12,'CSSF v2.0 Full'!$A$5:$A$42,0)),"")</f>
        <v>Do you have someone watching for attacks around the clock, with pre-approved authority to shut systems down fast, and a guaranteed response time?</v>
      </c>
      <c r="E12" s="13">
        <f>IFERROR(INDEX('CSSF v2.0 Full'!$F$5:$F$42,MATCH($A12,'CSSF v2.0 Full'!$A$5:$A$42,0)),"")</f>
        <v>0</v>
      </c>
      <c r="F12" s="22">
        <f>IFERROR(INDEX('CSSF v2.0 Full'!$G$5:$G$42,MATCH($A12,'CSSF v2.0 Full'!$A$5:$A$42,0)),"")</f>
        <v>0</v>
      </c>
      <c r="G12" s="13">
        <f>IFERROR(INDEX('CSSF v2.0 Full'!$I$5:$I$42,MATCH($A12,'CSSF v2.0 Full'!$A$5:$A$42,0)),"")</f>
        <v>0</v>
      </c>
      <c r="H12" s="13">
        <f>IFERROR(INDEX('CSSF v2.0 Full'!$L$5:$L$42,MATCH($A12,'CSSF v2.0 Full'!$A$5:$A$42,0)),"")</f>
        <v>10</v>
      </c>
      <c r="I12" s="15">
        <f>IFERROR(INDEX('CSSF v2.0 Full'!$N$5:$N$42,MATCH($A12,'CSSF v2.0 Full'!$A$5:$A$42,0)),"")</f>
        <v>0</v>
      </c>
      <c r="J12" s="15">
        <f>IFERROR(INDEX('CSSF v2.0 Full'!$P$5:$P$42,MATCH($A12,'CSSF v2.0 Full'!$A$5:$A$42,0)),"")</f>
        <v>10</v>
      </c>
      <c r="K12" s="23">
        <f t="shared" si="0"/>
        <v>0</v>
      </c>
    </row>
    <row r="14" spans="1:11" ht="21" customHeight="1" x14ac:dyDescent="0.25">
      <c r="A14" s="24" t="s">
        <v>145</v>
      </c>
      <c r="B14" s="24"/>
      <c r="C14" s="24"/>
      <c r="E14" s="24"/>
      <c r="F14" s="24"/>
      <c r="G14" s="24"/>
      <c r="H14" s="24"/>
      <c r="I14" s="25">
        <f>SUM(I5:I12)</f>
        <v>0</v>
      </c>
      <c r="J14" s="25">
        <f>SUM(J5:J12)</f>
        <v>73</v>
      </c>
      <c r="K14" s="26">
        <f>IF(J14=0,0,I14/J14)</f>
        <v>0</v>
      </c>
    </row>
    <row r="16" spans="1:11" ht="21" customHeight="1" x14ac:dyDescent="0.25">
      <c r="A16" s="3" t="s">
        <v>146</v>
      </c>
    </row>
    <row r="19" spans="1:1" ht="21" customHeight="1" x14ac:dyDescent="0.25">
      <c r="A19" s="8" t="s">
        <v>37</v>
      </c>
    </row>
    <row r="20" spans="1:1" ht="21" customHeight="1" x14ac:dyDescent="0.25">
      <c r="A20" s="8" t="s">
        <v>38</v>
      </c>
    </row>
  </sheetData>
  <hyperlinks>
    <hyperlink ref="A19" r:id="rId1" xr:uid="{00000000-0004-0000-0200-000000000000}"/>
    <hyperlink ref="A20" r:id="rId2" xr:uid="{00000000-0004-0000-0200-000001000000}"/>
  </hyperlink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9"/>
  <sheetViews>
    <sheetView zoomScaleNormal="100" workbookViewId="0">
      <pane ySplit="2" topLeftCell="A3" activePane="bottomLeft" state="frozen"/>
      <selection pane="bottomLeft"/>
    </sheetView>
  </sheetViews>
  <sheetFormatPr baseColWidth="10" defaultColWidth="8.6640625" defaultRowHeight="21" x14ac:dyDescent="0.25"/>
  <cols>
    <col min="1" max="1" width="58.33203125" style="1" customWidth="1"/>
    <col min="2" max="5" width="16" style="1" customWidth="1"/>
    <col min="6" max="6" width="93" style="1" customWidth="1"/>
    <col min="7" max="16384" width="8.6640625" style="1"/>
  </cols>
  <sheetData>
    <row r="1" spans="1:6" ht="21" customHeight="1" x14ac:dyDescent="0.25">
      <c r="A1" s="2" t="s">
        <v>147</v>
      </c>
    </row>
    <row r="2" spans="1:6" ht="21" customHeight="1" x14ac:dyDescent="0.25">
      <c r="A2" s="3" t="s">
        <v>148</v>
      </c>
    </row>
    <row r="4" spans="1:6" ht="21" customHeight="1" x14ac:dyDescent="0.25">
      <c r="A4" s="2" t="s">
        <v>149</v>
      </c>
    </row>
    <row r="5" spans="1:6" ht="21" customHeight="1" x14ac:dyDescent="0.25">
      <c r="A5" s="11" t="s">
        <v>150</v>
      </c>
      <c r="B5" s="21">
        <f>IF('CSSF v2.0 Full'!$P$44=0,0,'CSSF v2.0 Full'!$N$44/'CSSF v2.0 Full'!$P$44)</f>
        <v>0</v>
      </c>
      <c r="C5" s="11"/>
      <c r="D5" s="11"/>
      <c r="E5" s="11"/>
      <c r="F5" s="11" t="s">
        <v>151</v>
      </c>
    </row>
    <row r="6" spans="1:6" ht="42" customHeight="1" x14ac:dyDescent="0.25">
      <c r="A6" s="14" t="s">
        <v>152</v>
      </c>
      <c r="B6" s="27">
        <f>SUMPRODUCT(('CSSF v2.0 Full'!$M$5:$M$42="Tier 1")*((('CSSF v2.0 Full'!$F$5:$F$42&lt;&gt;"Yes")+('CSSF v2.0 Full'!$G$5:$G$42&lt;0.5)+('CSSF v2.0 Full'!$I$5:$I$42="Asserted"))&gt;0))</f>
        <v>10</v>
      </c>
      <c r="C6" s="14"/>
      <c r="D6" s="14"/>
      <c r="E6" s="14"/>
      <c r="F6" s="14" t="s">
        <v>153</v>
      </c>
    </row>
    <row r="7" spans="1:6" ht="42" customHeight="1" x14ac:dyDescent="0.25">
      <c r="A7" s="28" t="s">
        <v>154</v>
      </c>
      <c r="B7" s="29">
        <f>IF($B$6&gt;0,MIN($B$5,0.6),$B$5)</f>
        <v>0</v>
      </c>
      <c r="C7" s="28"/>
      <c r="D7" s="28"/>
      <c r="E7" s="28"/>
      <c r="F7" s="28" t="s">
        <v>155</v>
      </c>
    </row>
    <row r="8" spans="1:6" ht="42" customHeight="1" x14ac:dyDescent="0.25">
      <c r="A8" s="14" t="s">
        <v>156</v>
      </c>
      <c r="B8" s="23">
        <f>IF('CSSF v2.0 Full'!$P$44=0,0,'CSSF v2.0 Full'!$O$44/'CSSF v2.0 Full'!$P$44)</f>
        <v>0</v>
      </c>
      <c r="C8" s="14"/>
      <c r="D8" s="14"/>
      <c r="E8" s="14"/>
      <c r="F8" s="14" t="s">
        <v>157</v>
      </c>
    </row>
    <row r="9" spans="1:6" ht="42" customHeight="1" x14ac:dyDescent="0.25">
      <c r="A9" s="11" t="s">
        <v>158</v>
      </c>
      <c r="B9" s="21">
        <f>$B$5-$B$8</f>
        <v>0</v>
      </c>
      <c r="C9" s="11"/>
      <c r="D9" s="11"/>
      <c r="E9" s="11"/>
      <c r="F9" s="11" t="s">
        <v>159</v>
      </c>
    </row>
    <row r="10" spans="1:6" ht="42" customHeight="1" x14ac:dyDescent="0.25">
      <c r="A10" s="30" t="s">
        <v>160</v>
      </c>
      <c r="B10" s="31">
        <f>'Loss Scenarios'!$D$10</f>
        <v>0</v>
      </c>
      <c r="C10" s="30"/>
      <c r="D10" s="30"/>
      <c r="E10" s="30"/>
      <c r="F10" s="30" t="s">
        <v>161</v>
      </c>
    </row>
    <row r="11" spans="1:6" ht="35.25" customHeight="1" x14ac:dyDescent="0.25">
      <c r="A11" s="11" t="s">
        <v>162</v>
      </c>
      <c r="B11" s="12">
        <f>'CSSF v2.0 Full'!$Q$44</f>
        <v>280</v>
      </c>
      <c r="C11" s="11"/>
      <c r="D11" s="11"/>
      <c r="E11" s="11"/>
      <c r="F11" s="11" t="s">
        <v>163</v>
      </c>
    </row>
    <row r="13" spans="1:6" ht="21" customHeight="1" x14ac:dyDescent="0.25">
      <c r="A13" s="2" t="s">
        <v>164</v>
      </c>
    </row>
    <row r="14" spans="1:6" ht="42" customHeight="1" x14ac:dyDescent="0.25">
      <c r="A14" s="9" t="s">
        <v>131</v>
      </c>
      <c r="B14" s="9" t="s">
        <v>165</v>
      </c>
      <c r="C14" s="9" t="s">
        <v>166</v>
      </c>
      <c r="D14" s="9" t="s">
        <v>167</v>
      </c>
      <c r="E14" s="9" t="s">
        <v>137</v>
      </c>
      <c r="F14" s="9" t="s">
        <v>168</v>
      </c>
    </row>
    <row r="15" spans="1:6" ht="21" customHeight="1" x14ac:dyDescent="0.25">
      <c r="A15" s="11" t="s">
        <v>169</v>
      </c>
      <c r="B15" s="12">
        <f>SUMIFS('CSSF v2.0 Full'!$N$5:$N$42,'CSSF v2.0 Full'!$B$5:$B$42,$A15)</f>
        <v>0</v>
      </c>
      <c r="C15" s="12">
        <f>SUMIFS('CSSF v2.0 Full'!$O$5:$O$42,'CSSF v2.0 Full'!$B$5:$B$42,$A15)</f>
        <v>0</v>
      </c>
      <c r="D15" s="12">
        <f>SUMIFS('CSSF v2.0 Full'!$P$5:$P$42,'CSSF v2.0 Full'!$B$5:$B$42,$A15)</f>
        <v>30</v>
      </c>
      <c r="E15" s="21">
        <f t="shared" ref="E15:E22" si="0">IF($D15=0,0,$B15/$D15)</f>
        <v>0</v>
      </c>
      <c r="F15" s="10">
        <f>COUNTIFS('CSSF v2.0 Full'!$B$5:$B$42,$A15)</f>
        <v>4</v>
      </c>
    </row>
    <row r="16" spans="1:6" ht="21" customHeight="1" x14ac:dyDescent="0.25">
      <c r="A16" s="14" t="s">
        <v>170</v>
      </c>
      <c r="B16" s="15">
        <f>SUMIFS('CSSF v2.0 Full'!$N$5:$N$42,'CSSF v2.0 Full'!$B$5:$B$42,$A16)</f>
        <v>0</v>
      </c>
      <c r="C16" s="15">
        <f>SUMIFS('CSSF v2.0 Full'!$O$5:$O$42,'CSSF v2.0 Full'!$B$5:$B$42,$A16)</f>
        <v>0</v>
      </c>
      <c r="D16" s="15">
        <f>SUMIFS('CSSF v2.0 Full'!$P$5:$P$42,'CSSF v2.0 Full'!$B$5:$B$42,$A16)</f>
        <v>38</v>
      </c>
      <c r="E16" s="23">
        <f t="shared" si="0"/>
        <v>0</v>
      </c>
      <c r="F16" s="13">
        <f>COUNTIFS('CSSF v2.0 Full'!$B$5:$B$42,$A16)</f>
        <v>5</v>
      </c>
    </row>
    <row r="17" spans="1:6" ht="21" customHeight="1" x14ac:dyDescent="0.25">
      <c r="A17" s="11" t="s">
        <v>171</v>
      </c>
      <c r="B17" s="12">
        <f>SUMIFS('CSSF v2.0 Full'!$N$5:$N$42,'CSSF v2.0 Full'!$B$5:$B$42,$A17)</f>
        <v>0</v>
      </c>
      <c r="C17" s="12">
        <f>SUMIFS('CSSF v2.0 Full'!$O$5:$O$42,'CSSF v2.0 Full'!$B$5:$B$42,$A17)</f>
        <v>0</v>
      </c>
      <c r="D17" s="12">
        <f>SUMIFS('CSSF v2.0 Full'!$P$5:$P$42,'CSSF v2.0 Full'!$B$5:$B$42,$A17)</f>
        <v>38</v>
      </c>
      <c r="E17" s="21">
        <f t="shared" si="0"/>
        <v>0</v>
      </c>
      <c r="F17" s="10">
        <f>COUNTIFS('CSSF v2.0 Full'!$B$5:$B$42,$A17)</f>
        <v>5</v>
      </c>
    </row>
    <row r="18" spans="1:6" ht="21" customHeight="1" x14ac:dyDescent="0.25">
      <c r="A18" s="14" t="s">
        <v>172</v>
      </c>
      <c r="B18" s="15">
        <f>SUMIFS('CSSF v2.0 Full'!$N$5:$N$42,'CSSF v2.0 Full'!$B$5:$B$42,$A18)</f>
        <v>0</v>
      </c>
      <c r="C18" s="15">
        <f>SUMIFS('CSSF v2.0 Full'!$O$5:$O$42,'CSSF v2.0 Full'!$B$5:$B$42,$A18)</f>
        <v>0</v>
      </c>
      <c r="D18" s="15">
        <f>SUMIFS('CSSF v2.0 Full'!$P$5:$P$42,'CSSF v2.0 Full'!$B$5:$B$42,$A18)</f>
        <v>37</v>
      </c>
      <c r="E18" s="23">
        <f t="shared" si="0"/>
        <v>0</v>
      </c>
      <c r="F18" s="13">
        <f>COUNTIFS('CSSF v2.0 Full'!$B$5:$B$42,$A18)</f>
        <v>5</v>
      </c>
    </row>
    <row r="19" spans="1:6" ht="21" customHeight="1" x14ac:dyDescent="0.25">
      <c r="A19" s="11" t="s">
        <v>173</v>
      </c>
      <c r="B19" s="12">
        <f>SUMIFS('CSSF v2.0 Full'!$N$5:$N$42,'CSSF v2.0 Full'!$B$5:$B$42,$A19)</f>
        <v>0</v>
      </c>
      <c r="C19" s="12">
        <f>SUMIFS('CSSF v2.0 Full'!$O$5:$O$42,'CSSF v2.0 Full'!$B$5:$B$42,$A19)</f>
        <v>0</v>
      </c>
      <c r="D19" s="12">
        <f>SUMIFS('CSSF v2.0 Full'!$P$5:$P$42,'CSSF v2.0 Full'!$B$5:$B$42,$A19)</f>
        <v>34</v>
      </c>
      <c r="E19" s="21">
        <f t="shared" si="0"/>
        <v>0</v>
      </c>
      <c r="F19" s="10">
        <f>COUNTIFS('CSSF v2.0 Full'!$B$5:$B$42,$A19)</f>
        <v>5</v>
      </c>
    </row>
    <row r="20" spans="1:6" ht="21" customHeight="1" x14ac:dyDescent="0.25">
      <c r="A20" s="14" t="s">
        <v>174</v>
      </c>
      <c r="B20" s="15">
        <f>SUMIFS('CSSF v2.0 Full'!$N$5:$N$42,'CSSF v2.0 Full'!$B$5:$B$42,$A20)</f>
        <v>0</v>
      </c>
      <c r="C20" s="15">
        <f>SUMIFS('CSSF v2.0 Full'!$O$5:$O$42,'CSSF v2.0 Full'!$B$5:$B$42,$A20)</f>
        <v>0</v>
      </c>
      <c r="D20" s="15">
        <f>SUMIFS('CSSF v2.0 Full'!$P$5:$P$42,'CSSF v2.0 Full'!$B$5:$B$42,$A20)</f>
        <v>27</v>
      </c>
      <c r="E20" s="23">
        <f t="shared" si="0"/>
        <v>0</v>
      </c>
      <c r="F20" s="13">
        <f>COUNTIFS('CSSF v2.0 Full'!$B$5:$B$42,$A20)</f>
        <v>4</v>
      </c>
    </row>
    <row r="21" spans="1:6" ht="21" customHeight="1" x14ac:dyDescent="0.25">
      <c r="A21" s="11" t="s">
        <v>175</v>
      </c>
      <c r="B21" s="12">
        <f>SUMIFS('CSSF v2.0 Full'!$N$5:$N$42,'CSSF v2.0 Full'!$B$5:$B$42,$A21)</f>
        <v>0</v>
      </c>
      <c r="C21" s="12">
        <f>SUMIFS('CSSF v2.0 Full'!$O$5:$O$42,'CSSF v2.0 Full'!$B$5:$B$42,$A21)</f>
        <v>0</v>
      </c>
      <c r="D21" s="12">
        <f>SUMIFS('CSSF v2.0 Full'!$P$5:$P$42,'CSSF v2.0 Full'!$B$5:$B$42,$A21)</f>
        <v>36</v>
      </c>
      <c r="E21" s="21">
        <f t="shared" si="0"/>
        <v>0</v>
      </c>
      <c r="F21" s="10">
        <f>COUNTIFS('CSSF v2.0 Full'!$B$5:$B$42,$A21)</f>
        <v>5</v>
      </c>
    </row>
    <row r="22" spans="1:6" ht="21" customHeight="1" x14ac:dyDescent="0.25">
      <c r="A22" s="14" t="s">
        <v>176</v>
      </c>
      <c r="B22" s="15">
        <f>SUMIFS('CSSF v2.0 Full'!$N$5:$N$42,'CSSF v2.0 Full'!$B$5:$B$42,$A22)</f>
        <v>0</v>
      </c>
      <c r="C22" s="15">
        <f>SUMIFS('CSSF v2.0 Full'!$O$5:$O$42,'CSSF v2.0 Full'!$B$5:$B$42,$A22)</f>
        <v>0</v>
      </c>
      <c r="D22" s="15">
        <f>SUMIFS('CSSF v2.0 Full'!$P$5:$P$42,'CSSF v2.0 Full'!$B$5:$B$42,$A22)</f>
        <v>40</v>
      </c>
      <c r="E22" s="23">
        <f t="shared" si="0"/>
        <v>0</v>
      </c>
      <c r="F22" s="13">
        <f>COUNTIFS('CSSF v2.0 Full'!$B$5:$B$42,$A22)</f>
        <v>5</v>
      </c>
    </row>
    <row r="24" spans="1:6" ht="21" customHeight="1" x14ac:dyDescent="0.25">
      <c r="A24" s="3" t="s">
        <v>177</v>
      </c>
    </row>
    <row r="25" spans="1:6" ht="21" customHeight="1" x14ac:dyDescent="0.25">
      <c r="A25" s="3" t="s">
        <v>178</v>
      </c>
    </row>
    <row r="28" spans="1:6" ht="21" customHeight="1" x14ac:dyDescent="0.25">
      <c r="A28" s="8" t="s">
        <v>37</v>
      </c>
    </row>
    <row r="29" spans="1:6" ht="21" customHeight="1" x14ac:dyDescent="0.25">
      <c r="A29" s="8" t="s">
        <v>38</v>
      </c>
    </row>
  </sheetData>
  <hyperlinks>
    <hyperlink ref="A28" r:id="rId1" xr:uid="{00000000-0004-0000-0300-000000000000}"/>
    <hyperlink ref="A29" r:id="rId2" xr:uid="{00000000-0004-0000-0300-000001000000}"/>
  </hyperlink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50"/>
  <sheetViews>
    <sheetView zoomScaleNormal="100" workbookViewId="0">
      <pane ySplit="4" topLeftCell="A5" activePane="bottomLeft" state="frozen"/>
      <selection pane="bottomLeft"/>
    </sheetView>
  </sheetViews>
  <sheetFormatPr baseColWidth="10" defaultColWidth="48.6640625" defaultRowHeight="21" x14ac:dyDescent="0.25"/>
  <cols>
    <col min="1" max="1" width="7" style="1" customWidth="1"/>
    <col min="2" max="2" width="32.5" style="1" customWidth="1"/>
    <col min="3" max="3" width="34" style="1" customWidth="1"/>
    <col min="4" max="5" width="62" style="1" customWidth="1"/>
    <col min="6" max="6" width="21.1640625" style="1" customWidth="1"/>
    <col min="7" max="7" width="21.33203125" style="1" customWidth="1"/>
    <col min="8" max="8" width="25.6640625" style="1" customWidth="1"/>
    <col min="9" max="9" width="17.33203125" style="1" customWidth="1"/>
    <col min="10" max="10" width="18.83203125" style="1" customWidth="1"/>
    <col min="11" max="11" width="21.33203125" style="1" customWidth="1"/>
    <col min="12" max="12" width="18.33203125" style="1" customWidth="1"/>
    <col min="13" max="13" width="16.83203125" style="1" customWidth="1"/>
    <col min="14" max="14" width="15.33203125" style="1" customWidth="1"/>
    <col min="15" max="15" width="19.5" style="1" customWidth="1"/>
    <col min="16" max="16" width="17.5" style="1" customWidth="1"/>
    <col min="17" max="17" width="13" style="1" customWidth="1"/>
    <col min="18" max="19" width="17" style="1" customWidth="1"/>
    <col min="20" max="21" width="62" style="1" customWidth="1"/>
    <col min="22" max="16384" width="48.6640625" style="1"/>
  </cols>
  <sheetData>
    <row r="1" spans="1:22" ht="21" customHeight="1" x14ac:dyDescent="0.25">
      <c r="A1" s="2" t="s">
        <v>179</v>
      </c>
    </row>
    <row r="2" spans="1:22" ht="21" customHeight="1" x14ac:dyDescent="0.25">
      <c r="A2" s="3" t="s">
        <v>180</v>
      </c>
    </row>
    <row r="3" spans="1:22" ht="21" customHeight="1" x14ac:dyDescent="0.25">
      <c r="A3" s="3"/>
    </row>
    <row r="4" spans="1:22" ht="42" customHeight="1" x14ac:dyDescent="0.25">
      <c r="A4" s="9" t="s">
        <v>112</v>
      </c>
      <c r="B4" s="9" t="s">
        <v>131</v>
      </c>
      <c r="C4" s="9" t="s">
        <v>181</v>
      </c>
      <c r="D4" s="9" t="s">
        <v>133</v>
      </c>
      <c r="E4" s="9" t="s">
        <v>132</v>
      </c>
      <c r="F4" s="9" t="s">
        <v>182</v>
      </c>
      <c r="G4" s="9" t="s">
        <v>134</v>
      </c>
      <c r="H4" s="9" t="s">
        <v>183</v>
      </c>
      <c r="I4" s="9" t="s">
        <v>43</v>
      </c>
      <c r="J4" s="9" t="s">
        <v>184</v>
      </c>
      <c r="K4" s="9" t="s">
        <v>185</v>
      </c>
      <c r="L4" s="9" t="s">
        <v>186</v>
      </c>
      <c r="M4" s="9" t="s">
        <v>187</v>
      </c>
      <c r="N4" s="9" t="s">
        <v>23</v>
      </c>
      <c r="O4" s="9" t="s">
        <v>188</v>
      </c>
      <c r="P4" s="9" t="s">
        <v>136</v>
      </c>
      <c r="Q4" s="9" t="s">
        <v>189</v>
      </c>
      <c r="R4" s="9" t="s">
        <v>190</v>
      </c>
      <c r="S4" s="9" t="s">
        <v>191</v>
      </c>
      <c r="T4" s="9" t="s">
        <v>192</v>
      </c>
      <c r="U4" s="9" t="s">
        <v>193</v>
      </c>
      <c r="V4" s="9" t="s">
        <v>194</v>
      </c>
    </row>
    <row r="5" spans="1:22" ht="126" customHeight="1" x14ac:dyDescent="0.25">
      <c r="A5" s="11" t="s">
        <v>195</v>
      </c>
      <c r="B5" s="11" t="s">
        <v>169</v>
      </c>
      <c r="C5" s="11" t="s">
        <v>196</v>
      </c>
      <c r="D5" s="11" t="s">
        <v>197</v>
      </c>
      <c r="E5" s="11" t="s">
        <v>198</v>
      </c>
      <c r="F5" s="32"/>
      <c r="G5" s="33"/>
      <c r="H5" s="33"/>
      <c r="I5" s="32"/>
      <c r="J5" s="12">
        <f>IFERROR(INDEX('Scoring Keys'!$C$6:$C$10,MATCH(I5,'Scoring Keys'!$B$6:$B$10,0)),0)</f>
        <v>0</v>
      </c>
      <c r="K5" s="32"/>
      <c r="L5" s="10">
        <v>6</v>
      </c>
      <c r="M5" s="10" t="s">
        <v>66</v>
      </c>
      <c r="N5" s="12">
        <f t="shared" ref="N5:N42" si="0">IF($F5="Yes",$L5*$G5*$J5,0)</f>
        <v>0</v>
      </c>
      <c r="O5" s="12">
        <f t="shared" ref="O5:O42" si="1">IF($F5="Yes",$L5*$H5*$J5,0)</f>
        <v>0</v>
      </c>
      <c r="P5" s="10">
        <f t="shared" ref="P5:P42" si="2">$L5</f>
        <v>6</v>
      </c>
      <c r="Q5" s="12">
        <f t="shared" ref="Q5:Q42" si="3">$P5-$N5</f>
        <v>6</v>
      </c>
      <c r="R5" s="20">
        <f t="shared" ref="R5:R42" si="4">IF($P5=0,0,$N5/$P5)</f>
        <v>0</v>
      </c>
      <c r="S5" s="11" t="s">
        <v>199</v>
      </c>
      <c r="T5" s="11" t="s">
        <v>200</v>
      </c>
      <c r="U5" s="11" t="s">
        <v>201</v>
      </c>
      <c r="V5" s="32"/>
    </row>
    <row r="6" spans="1:22" ht="105" customHeight="1" x14ac:dyDescent="0.25">
      <c r="A6" s="14" t="s">
        <v>202</v>
      </c>
      <c r="B6" s="14" t="s">
        <v>169</v>
      </c>
      <c r="C6" s="14" t="s">
        <v>203</v>
      </c>
      <c r="D6" s="14" t="s">
        <v>204</v>
      </c>
      <c r="E6" s="14" t="s">
        <v>205</v>
      </c>
      <c r="F6" s="32"/>
      <c r="G6" s="33"/>
      <c r="H6" s="33"/>
      <c r="I6" s="32"/>
      <c r="J6" s="15">
        <f>IFERROR(INDEX('Scoring Keys'!$C$6:$C$10,MATCH(I6,'Scoring Keys'!$B$6:$B$10,0)),0)</f>
        <v>0</v>
      </c>
      <c r="K6" s="32"/>
      <c r="L6" s="13">
        <v>8</v>
      </c>
      <c r="M6" s="13" t="s">
        <v>63</v>
      </c>
      <c r="N6" s="15">
        <f t="shared" si="0"/>
        <v>0</v>
      </c>
      <c r="O6" s="15">
        <f t="shared" si="1"/>
        <v>0</v>
      </c>
      <c r="P6" s="13">
        <f t="shared" si="2"/>
        <v>8</v>
      </c>
      <c r="Q6" s="15">
        <f t="shared" si="3"/>
        <v>8</v>
      </c>
      <c r="R6" s="22">
        <f t="shared" si="4"/>
        <v>0</v>
      </c>
      <c r="S6" s="14" t="s">
        <v>206</v>
      </c>
      <c r="T6" s="14" t="s">
        <v>207</v>
      </c>
      <c r="U6" s="14" t="s">
        <v>208</v>
      </c>
      <c r="V6" s="32"/>
    </row>
    <row r="7" spans="1:22" ht="126" customHeight="1" x14ac:dyDescent="0.25">
      <c r="A7" s="11" t="s">
        <v>138</v>
      </c>
      <c r="B7" s="11" t="s">
        <v>169</v>
      </c>
      <c r="C7" s="11" t="s">
        <v>209</v>
      </c>
      <c r="D7" s="11" t="s">
        <v>210</v>
      </c>
      <c r="E7" s="11" t="s">
        <v>211</v>
      </c>
      <c r="F7" s="32"/>
      <c r="G7" s="33"/>
      <c r="H7" s="33"/>
      <c r="I7" s="32"/>
      <c r="J7" s="12">
        <f>IFERROR(INDEX('Scoring Keys'!$C$6:$C$10,MATCH(I7,'Scoring Keys'!$B$6:$B$10,0)),0)</f>
        <v>0</v>
      </c>
      <c r="K7" s="32"/>
      <c r="L7" s="10">
        <v>9</v>
      </c>
      <c r="M7" s="34" t="s">
        <v>60</v>
      </c>
      <c r="N7" s="12">
        <f t="shared" si="0"/>
        <v>0</v>
      </c>
      <c r="O7" s="12">
        <f t="shared" si="1"/>
        <v>0</v>
      </c>
      <c r="P7" s="10">
        <f t="shared" si="2"/>
        <v>9</v>
      </c>
      <c r="Q7" s="12">
        <f t="shared" si="3"/>
        <v>9</v>
      </c>
      <c r="R7" s="20">
        <f t="shared" si="4"/>
        <v>0</v>
      </c>
      <c r="S7" s="11" t="s">
        <v>212</v>
      </c>
      <c r="T7" s="11" t="s">
        <v>213</v>
      </c>
      <c r="U7" s="11" t="s">
        <v>214</v>
      </c>
      <c r="V7" s="32"/>
    </row>
    <row r="8" spans="1:22" ht="147" customHeight="1" x14ac:dyDescent="0.25">
      <c r="A8" s="14" t="s">
        <v>215</v>
      </c>
      <c r="B8" s="14" t="s">
        <v>169</v>
      </c>
      <c r="C8" s="14" t="s">
        <v>216</v>
      </c>
      <c r="D8" s="14" t="s">
        <v>217</v>
      </c>
      <c r="E8" s="14" t="s">
        <v>218</v>
      </c>
      <c r="F8" s="32"/>
      <c r="G8" s="33"/>
      <c r="H8" s="33"/>
      <c r="I8" s="32"/>
      <c r="J8" s="15">
        <f>IFERROR(INDEX('Scoring Keys'!$C$6:$C$10,MATCH(I8,'Scoring Keys'!$B$6:$B$10,0)),0)</f>
        <v>0</v>
      </c>
      <c r="K8" s="32"/>
      <c r="L8" s="13">
        <v>7</v>
      </c>
      <c r="M8" s="13" t="s">
        <v>63</v>
      </c>
      <c r="N8" s="15">
        <f t="shared" si="0"/>
        <v>0</v>
      </c>
      <c r="O8" s="15">
        <f t="shared" si="1"/>
        <v>0</v>
      </c>
      <c r="P8" s="13">
        <f t="shared" si="2"/>
        <v>7</v>
      </c>
      <c r="Q8" s="15">
        <f t="shared" si="3"/>
        <v>7</v>
      </c>
      <c r="R8" s="22">
        <f t="shared" si="4"/>
        <v>0</v>
      </c>
      <c r="S8" s="14" t="s">
        <v>219</v>
      </c>
      <c r="T8" s="14" t="s">
        <v>220</v>
      </c>
      <c r="U8" s="14" t="s">
        <v>221</v>
      </c>
      <c r="V8" s="32"/>
    </row>
    <row r="9" spans="1:22" ht="315" customHeight="1" x14ac:dyDescent="0.25">
      <c r="A9" s="11" t="s">
        <v>139</v>
      </c>
      <c r="B9" s="11" t="s">
        <v>170</v>
      </c>
      <c r="C9" s="11" t="s">
        <v>222</v>
      </c>
      <c r="D9" s="11" t="s">
        <v>223</v>
      </c>
      <c r="E9" s="11" t="s">
        <v>224</v>
      </c>
      <c r="F9" s="32"/>
      <c r="G9" s="33"/>
      <c r="H9" s="33"/>
      <c r="I9" s="32"/>
      <c r="J9" s="12">
        <f>IFERROR(INDEX('Scoring Keys'!$C$6:$C$10,MATCH(I9,'Scoring Keys'!$B$6:$B$10,0)),0)</f>
        <v>0</v>
      </c>
      <c r="K9" s="32"/>
      <c r="L9" s="10">
        <v>9</v>
      </c>
      <c r="M9" s="34" t="s">
        <v>60</v>
      </c>
      <c r="N9" s="12">
        <f t="shared" si="0"/>
        <v>0</v>
      </c>
      <c r="O9" s="12">
        <f t="shared" si="1"/>
        <v>0</v>
      </c>
      <c r="P9" s="10">
        <f t="shared" si="2"/>
        <v>9</v>
      </c>
      <c r="Q9" s="12">
        <f t="shared" si="3"/>
        <v>9</v>
      </c>
      <c r="R9" s="20">
        <f t="shared" si="4"/>
        <v>0</v>
      </c>
      <c r="S9" s="11" t="s">
        <v>225</v>
      </c>
      <c r="T9" s="11" t="s">
        <v>226</v>
      </c>
      <c r="U9" s="11" t="s">
        <v>227</v>
      </c>
      <c r="V9" s="32"/>
    </row>
    <row r="10" spans="1:22" ht="105" customHeight="1" x14ac:dyDescent="0.25">
      <c r="A10" s="14" t="s">
        <v>228</v>
      </c>
      <c r="B10" s="14" t="s">
        <v>170</v>
      </c>
      <c r="C10" s="14" t="s">
        <v>229</v>
      </c>
      <c r="D10" s="14" t="s">
        <v>230</v>
      </c>
      <c r="E10" s="14" t="s">
        <v>231</v>
      </c>
      <c r="F10" s="32"/>
      <c r="G10" s="33"/>
      <c r="H10" s="33"/>
      <c r="I10" s="32"/>
      <c r="J10" s="15">
        <f>IFERROR(INDEX('Scoring Keys'!$C$6:$C$10,MATCH(I10,'Scoring Keys'!$B$6:$B$10,0)),0)</f>
        <v>0</v>
      </c>
      <c r="K10" s="32"/>
      <c r="L10" s="13">
        <v>9</v>
      </c>
      <c r="M10" s="35" t="s">
        <v>60</v>
      </c>
      <c r="N10" s="15">
        <f t="shared" si="0"/>
        <v>0</v>
      </c>
      <c r="O10" s="15">
        <f t="shared" si="1"/>
        <v>0</v>
      </c>
      <c r="P10" s="13">
        <f t="shared" si="2"/>
        <v>9</v>
      </c>
      <c r="Q10" s="15">
        <f t="shared" si="3"/>
        <v>9</v>
      </c>
      <c r="R10" s="22">
        <f t="shared" si="4"/>
        <v>0</v>
      </c>
      <c r="S10" s="14" t="s">
        <v>232</v>
      </c>
      <c r="T10" s="14" t="s">
        <v>233</v>
      </c>
      <c r="U10" s="14" t="s">
        <v>234</v>
      </c>
      <c r="V10" s="32"/>
    </row>
    <row r="11" spans="1:22" ht="147" customHeight="1" x14ac:dyDescent="0.25">
      <c r="A11" s="11" t="s">
        <v>235</v>
      </c>
      <c r="B11" s="11" t="s">
        <v>170</v>
      </c>
      <c r="C11" s="11" t="s">
        <v>236</v>
      </c>
      <c r="D11" s="11" t="s">
        <v>237</v>
      </c>
      <c r="E11" s="11" t="s">
        <v>238</v>
      </c>
      <c r="F11" s="32"/>
      <c r="G11" s="33"/>
      <c r="H11" s="33"/>
      <c r="I11" s="32"/>
      <c r="J11" s="12">
        <f>IFERROR(INDEX('Scoring Keys'!$C$6:$C$10,MATCH(I11,'Scoring Keys'!$B$6:$B$10,0)),0)</f>
        <v>0</v>
      </c>
      <c r="K11" s="32"/>
      <c r="L11" s="10">
        <v>7</v>
      </c>
      <c r="M11" s="10" t="s">
        <v>63</v>
      </c>
      <c r="N11" s="12">
        <f t="shared" si="0"/>
        <v>0</v>
      </c>
      <c r="O11" s="12">
        <f t="shared" si="1"/>
        <v>0</v>
      </c>
      <c r="P11" s="10">
        <f t="shared" si="2"/>
        <v>7</v>
      </c>
      <c r="Q11" s="12">
        <f t="shared" si="3"/>
        <v>7</v>
      </c>
      <c r="R11" s="20">
        <f t="shared" si="4"/>
        <v>0</v>
      </c>
      <c r="S11" s="11" t="s">
        <v>239</v>
      </c>
      <c r="T11" s="11" t="s">
        <v>240</v>
      </c>
      <c r="U11" s="11" t="s">
        <v>241</v>
      </c>
      <c r="V11" s="32"/>
    </row>
    <row r="12" spans="1:22" ht="105" customHeight="1" x14ac:dyDescent="0.25">
      <c r="A12" s="14" t="s">
        <v>242</v>
      </c>
      <c r="B12" s="14" t="s">
        <v>170</v>
      </c>
      <c r="C12" s="14" t="s">
        <v>243</v>
      </c>
      <c r="D12" s="14" t="s">
        <v>244</v>
      </c>
      <c r="E12" s="14" t="s">
        <v>245</v>
      </c>
      <c r="F12" s="32"/>
      <c r="G12" s="33"/>
      <c r="H12" s="33"/>
      <c r="I12" s="32"/>
      <c r="J12" s="15">
        <f>IFERROR(INDEX('Scoring Keys'!$C$6:$C$10,MATCH(I12,'Scoring Keys'!$B$6:$B$10,0)),0)</f>
        <v>0</v>
      </c>
      <c r="K12" s="32"/>
      <c r="L12" s="13">
        <v>7</v>
      </c>
      <c r="M12" s="13" t="s">
        <v>63</v>
      </c>
      <c r="N12" s="15">
        <f t="shared" si="0"/>
        <v>0</v>
      </c>
      <c r="O12" s="15">
        <f t="shared" si="1"/>
        <v>0</v>
      </c>
      <c r="P12" s="13">
        <f t="shared" si="2"/>
        <v>7</v>
      </c>
      <c r="Q12" s="15">
        <f t="shared" si="3"/>
        <v>7</v>
      </c>
      <c r="R12" s="22">
        <f t="shared" si="4"/>
        <v>0</v>
      </c>
      <c r="S12" s="14" t="s">
        <v>246</v>
      </c>
      <c r="T12" s="14" t="s">
        <v>247</v>
      </c>
      <c r="U12" s="14" t="s">
        <v>248</v>
      </c>
      <c r="V12" s="32"/>
    </row>
    <row r="13" spans="1:22" ht="189" customHeight="1" x14ac:dyDescent="0.25">
      <c r="A13" s="11" t="s">
        <v>249</v>
      </c>
      <c r="B13" s="11" t="s">
        <v>170</v>
      </c>
      <c r="C13" s="11" t="s">
        <v>250</v>
      </c>
      <c r="D13" s="11" t="s">
        <v>251</v>
      </c>
      <c r="E13" s="11" t="s">
        <v>252</v>
      </c>
      <c r="F13" s="32"/>
      <c r="G13" s="33"/>
      <c r="H13" s="33"/>
      <c r="I13" s="32"/>
      <c r="J13" s="12">
        <f>IFERROR(INDEX('Scoring Keys'!$C$6:$C$10,MATCH(I13,'Scoring Keys'!$B$6:$B$10,0)),0)</f>
        <v>0</v>
      </c>
      <c r="K13" s="32"/>
      <c r="L13" s="10">
        <v>6</v>
      </c>
      <c r="M13" s="10" t="s">
        <v>66</v>
      </c>
      <c r="N13" s="12">
        <f t="shared" si="0"/>
        <v>0</v>
      </c>
      <c r="O13" s="12">
        <f t="shared" si="1"/>
        <v>0</v>
      </c>
      <c r="P13" s="10">
        <f t="shared" si="2"/>
        <v>6</v>
      </c>
      <c r="Q13" s="12">
        <f t="shared" si="3"/>
        <v>6</v>
      </c>
      <c r="R13" s="20">
        <f t="shared" si="4"/>
        <v>0</v>
      </c>
      <c r="S13" s="11" t="s">
        <v>253</v>
      </c>
      <c r="T13" s="11" t="s">
        <v>254</v>
      </c>
      <c r="U13" s="11" t="s">
        <v>255</v>
      </c>
      <c r="V13" s="32"/>
    </row>
    <row r="14" spans="1:22" ht="231" customHeight="1" x14ac:dyDescent="0.25">
      <c r="A14" s="14" t="s">
        <v>113</v>
      </c>
      <c r="B14" s="14" t="s">
        <v>171</v>
      </c>
      <c r="C14" s="14" t="s">
        <v>256</v>
      </c>
      <c r="D14" s="14" t="s">
        <v>257</v>
      </c>
      <c r="E14" s="14" t="s">
        <v>258</v>
      </c>
      <c r="F14" s="32"/>
      <c r="G14" s="33"/>
      <c r="H14" s="33"/>
      <c r="I14" s="32"/>
      <c r="J14" s="15">
        <f>IFERROR(INDEX('Scoring Keys'!$C$6:$C$10,MATCH(I14,'Scoring Keys'!$B$6:$B$10,0)),0)</f>
        <v>0</v>
      </c>
      <c r="K14" s="32"/>
      <c r="L14" s="13">
        <v>9</v>
      </c>
      <c r="M14" s="35" t="s">
        <v>60</v>
      </c>
      <c r="N14" s="15">
        <f t="shared" si="0"/>
        <v>0</v>
      </c>
      <c r="O14" s="15">
        <f t="shared" si="1"/>
        <v>0</v>
      </c>
      <c r="P14" s="13">
        <f t="shared" si="2"/>
        <v>9</v>
      </c>
      <c r="Q14" s="15">
        <f t="shared" si="3"/>
        <v>9</v>
      </c>
      <c r="R14" s="22">
        <f t="shared" si="4"/>
        <v>0</v>
      </c>
      <c r="S14" s="14" t="s">
        <v>259</v>
      </c>
      <c r="T14" s="14" t="s">
        <v>260</v>
      </c>
      <c r="U14" s="14" t="s">
        <v>261</v>
      </c>
      <c r="V14" s="32"/>
    </row>
    <row r="15" spans="1:22" ht="126" customHeight="1" x14ac:dyDescent="0.25">
      <c r="A15" s="11" t="s">
        <v>262</v>
      </c>
      <c r="B15" s="11" t="s">
        <v>171</v>
      </c>
      <c r="C15" s="11" t="s">
        <v>263</v>
      </c>
      <c r="D15" s="11" t="s">
        <v>264</v>
      </c>
      <c r="E15" s="11" t="s">
        <v>265</v>
      </c>
      <c r="F15" s="32"/>
      <c r="G15" s="33"/>
      <c r="H15" s="33"/>
      <c r="I15" s="32"/>
      <c r="J15" s="12">
        <f>IFERROR(INDEX('Scoring Keys'!$C$6:$C$10,MATCH(I15,'Scoring Keys'!$B$6:$B$10,0)),0)</f>
        <v>0</v>
      </c>
      <c r="K15" s="32"/>
      <c r="L15" s="10">
        <v>9</v>
      </c>
      <c r="M15" s="34" t="s">
        <v>60</v>
      </c>
      <c r="N15" s="12">
        <f t="shared" si="0"/>
        <v>0</v>
      </c>
      <c r="O15" s="12">
        <f t="shared" si="1"/>
        <v>0</v>
      </c>
      <c r="P15" s="10">
        <f t="shared" si="2"/>
        <v>9</v>
      </c>
      <c r="Q15" s="12">
        <f t="shared" si="3"/>
        <v>9</v>
      </c>
      <c r="R15" s="20">
        <f t="shared" si="4"/>
        <v>0</v>
      </c>
      <c r="S15" s="11" t="s">
        <v>266</v>
      </c>
      <c r="T15" s="11" t="s">
        <v>267</v>
      </c>
      <c r="U15" s="11" t="s">
        <v>268</v>
      </c>
      <c r="V15" s="32"/>
    </row>
    <row r="16" spans="1:22" ht="231" customHeight="1" x14ac:dyDescent="0.25">
      <c r="A16" s="14" t="s">
        <v>269</v>
      </c>
      <c r="B16" s="14" t="s">
        <v>171</v>
      </c>
      <c r="C16" s="14" t="s">
        <v>270</v>
      </c>
      <c r="D16" s="14" t="s">
        <v>271</v>
      </c>
      <c r="E16" s="14" t="s">
        <v>272</v>
      </c>
      <c r="F16" s="32"/>
      <c r="G16" s="33"/>
      <c r="H16" s="33"/>
      <c r="I16" s="32"/>
      <c r="J16" s="15">
        <f>IFERROR(INDEX('Scoring Keys'!$C$6:$C$10,MATCH(I16,'Scoring Keys'!$B$6:$B$10,0)),0)</f>
        <v>0</v>
      </c>
      <c r="K16" s="32"/>
      <c r="L16" s="13">
        <v>7</v>
      </c>
      <c r="M16" s="13" t="s">
        <v>63</v>
      </c>
      <c r="N16" s="15">
        <f t="shared" si="0"/>
        <v>0</v>
      </c>
      <c r="O16" s="15">
        <f t="shared" si="1"/>
        <v>0</v>
      </c>
      <c r="P16" s="13">
        <f t="shared" si="2"/>
        <v>7</v>
      </c>
      <c r="Q16" s="15">
        <f t="shared" si="3"/>
        <v>7</v>
      </c>
      <c r="R16" s="22">
        <f t="shared" si="4"/>
        <v>0</v>
      </c>
      <c r="S16" s="14" t="s">
        <v>273</v>
      </c>
      <c r="T16" s="14" t="s">
        <v>274</v>
      </c>
      <c r="U16" s="14" t="s">
        <v>275</v>
      </c>
      <c r="V16" s="32"/>
    </row>
    <row r="17" spans="1:22" ht="126" customHeight="1" x14ac:dyDescent="0.25">
      <c r="A17" s="11" t="s">
        <v>276</v>
      </c>
      <c r="B17" s="11" t="s">
        <v>171</v>
      </c>
      <c r="C17" s="11" t="s">
        <v>277</v>
      </c>
      <c r="D17" s="11" t="s">
        <v>278</v>
      </c>
      <c r="E17" s="11" t="s">
        <v>279</v>
      </c>
      <c r="F17" s="32"/>
      <c r="G17" s="33"/>
      <c r="H17" s="33"/>
      <c r="I17" s="32"/>
      <c r="J17" s="12">
        <f>IFERROR(INDEX('Scoring Keys'!$C$6:$C$10,MATCH(I17,'Scoring Keys'!$B$6:$B$10,0)),0)</f>
        <v>0</v>
      </c>
      <c r="K17" s="32"/>
      <c r="L17" s="10">
        <v>7</v>
      </c>
      <c r="M17" s="10" t="s">
        <v>63</v>
      </c>
      <c r="N17" s="12">
        <f t="shared" si="0"/>
        <v>0</v>
      </c>
      <c r="O17" s="12">
        <f t="shared" si="1"/>
        <v>0</v>
      </c>
      <c r="P17" s="10">
        <f t="shared" si="2"/>
        <v>7</v>
      </c>
      <c r="Q17" s="12">
        <f t="shared" si="3"/>
        <v>7</v>
      </c>
      <c r="R17" s="20">
        <f t="shared" si="4"/>
        <v>0</v>
      </c>
      <c r="S17" s="11" t="s">
        <v>280</v>
      </c>
      <c r="T17" s="11" t="s">
        <v>281</v>
      </c>
      <c r="U17" s="11" t="s">
        <v>282</v>
      </c>
      <c r="V17" s="32"/>
    </row>
    <row r="18" spans="1:22" ht="126" customHeight="1" x14ac:dyDescent="0.25">
      <c r="A18" s="14" t="s">
        <v>283</v>
      </c>
      <c r="B18" s="14" t="s">
        <v>171</v>
      </c>
      <c r="C18" s="14" t="s">
        <v>284</v>
      </c>
      <c r="D18" s="14" t="s">
        <v>285</v>
      </c>
      <c r="E18" s="14" t="s">
        <v>286</v>
      </c>
      <c r="F18" s="32"/>
      <c r="G18" s="33"/>
      <c r="H18" s="33"/>
      <c r="I18" s="32"/>
      <c r="J18" s="15">
        <f>IFERROR(INDEX('Scoring Keys'!$C$6:$C$10,MATCH(I18,'Scoring Keys'!$B$6:$B$10,0)),0)</f>
        <v>0</v>
      </c>
      <c r="K18" s="32"/>
      <c r="L18" s="13">
        <v>6</v>
      </c>
      <c r="M18" s="13" t="s">
        <v>66</v>
      </c>
      <c r="N18" s="15">
        <f t="shared" si="0"/>
        <v>0</v>
      </c>
      <c r="O18" s="15">
        <f t="shared" si="1"/>
        <v>0</v>
      </c>
      <c r="P18" s="13">
        <f t="shared" si="2"/>
        <v>6</v>
      </c>
      <c r="Q18" s="15">
        <f t="shared" si="3"/>
        <v>6</v>
      </c>
      <c r="R18" s="22">
        <f t="shared" si="4"/>
        <v>0</v>
      </c>
      <c r="S18" s="14" t="s">
        <v>287</v>
      </c>
      <c r="T18" s="14" t="s">
        <v>288</v>
      </c>
      <c r="U18" s="14" t="s">
        <v>289</v>
      </c>
      <c r="V18" s="32"/>
    </row>
    <row r="19" spans="1:22" ht="126" customHeight="1" x14ac:dyDescent="0.25">
      <c r="A19" s="11" t="s">
        <v>140</v>
      </c>
      <c r="B19" s="11" t="s">
        <v>172</v>
      </c>
      <c r="C19" s="11" t="s">
        <v>290</v>
      </c>
      <c r="D19" s="11" t="s">
        <v>291</v>
      </c>
      <c r="E19" s="11" t="s">
        <v>292</v>
      </c>
      <c r="F19" s="32"/>
      <c r="G19" s="33"/>
      <c r="H19" s="33"/>
      <c r="I19" s="32"/>
      <c r="J19" s="12">
        <f>IFERROR(INDEX('Scoring Keys'!$C$6:$C$10,MATCH(I19,'Scoring Keys'!$B$6:$B$10,0)),0)</f>
        <v>0</v>
      </c>
      <c r="K19" s="32"/>
      <c r="L19" s="10">
        <v>9</v>
      </c>
      <c r="M19" s="34" t="s">
        <v>60</v>
      </c>
      <c r="N19" s="12">
        <f t="shared" si="0"/>
        <v>0</v>
      </c>
      <c r="O19" s="12">
        <f t="shared" si="1"/>
        <v>0</v>
      </c>
      <c r="P19" s="10">
        <f t="shared" si="2"/>
        <v>9</v>
      </c>
      <c r="Q19" s="12">
        <f t="shared" si="3"/>
        <v>9</v>
      </c>
      <c r="R19" s="20">
        <f t="shared" si="4"/>
        <v>0</v>
      </c>
      <c r="S19" s="11" t="s">
        <v>293</v>
      </c>
      <c r="T19" s="11" t="s">
        <v>294</v>
      </c>
      <c r="U19" s="11" t="s">
        <v>295</v>
      </c>
      <c r="V19" s="32"/>
    </row>
    <row r="20" spans="1:22" ht="168" customHeight="1" x14ac:dyDescent="0.25">
      <c r="A20" s="14" t="s">
        <v>296</v>
      </c>
      <c r="B20" s="14" t="s">
        <v>172</v>
      </c>
      <c r="C20" s="14" t="s">
        <v>297</v>
      </c>
      <c r="D20" s="14" t="s">
        <v>298</v>
      </c>
      <c r="E20" s="14" t="s">
        <v>299</v>
      </c>
      <c r="F20" s="32"/>
      <c r="G20" s="33"/>
      <c r="H20" s="33"/>
      <c r="I20" s="32"/>
      <c r="J20" s="15">
        <f>IFERROR(INDEX('Scoring Keys'!$C$6:$C$10,MATCH(I20,'Scoring Keys'!$B$6:$B$10,0)),0)</f>
        <v>0</v>
      </c>
      <c r="K20" s="32"/>
      <c r="L20" s="13">
        <v>6</v>
      </c>
      <c r="M20" s="13" t="s">
        <v>66</v>
      </c>
      <c r="N20" s="15">
        <f t="shared" si="0"/>
        <v>0</v>
      </c>
      <c r="O20" s="15">
        <f t="shared" si="1"/>
        <v>0</v>
      </c>
      <c r="P20" s="13">
        <f t="shared" si="2"/>
        <v>6</v>
      </c>
      <c r="Q20" s="15">
        <f t="shared" si="3"/>
        <v>6</v>
      </c>
      <c r="R20" s="22">
        <f t="shared" si="4"/>
        <v>0</v>
      </c>
      <c r="S20" s="14" t="s">
        <v>300</v>
      </c>
      <c r="T20" s="14" t="s">
        <v>301</v>
      </c>
      <c r="U20" s="14" t="s">
        <v>302</v>
      </c>
      <c r="V20" s="32"/>
    </row>
    <row r="21" spans="1:22" ht="105" customHeight="1" x14ac:dyDescent="0.25">
      <c r="A21" s="11" t="s">
        <v>303</v>
      </c>
      <c r="B21" s="11" t="s">
        <v>172</v>
      </c>
      <c r="C21" s="11" t="s">
        <v>304</v>
      </c>
      <c r="D21" s="11" t="s">
        <v>305</v>
      </c>
      <c r="E21" s="11" t="s">
        <v>306</v>
      </c>
      <c r="F21" s="32"/>
      <c r="G21" s="33"/>
      <c r="H21" s="33"/>
      <c r="I21" s="32"/>
      <c r="J21" s="12">
        <f>IFERROR(INDEX('Scoring Keys'!$C$6:$C$10,MATCH(I21,'Scoring Keys'!$B$6:$B$10,0)),0)</f>
        <v>0</v>
      </c>
      <c r="K21" s="32"/>
      <c r="L21" s="10">
        <v>7</v>
      </c>
      <c r="M21" s="10" t="s">
        <v>63</v>
      </c>
      <c r="N21" s="12">
        <f t="shared" si="0"/>
        <v>0</v>
      </c>
      <c r="O21" s="12">
        <f t="shared" si="1"/>
        <v>0</v>
      </c>
      <c r="P21" s="10">
        <f t="shared" si="2"/>
        <v>7</v>
      </c>
      <c r="Q21" s="12">
        <f t="shared" si="3"/>
        <v>7</v>
      </c>
      <c r="R21" s="20">
        <f t="shared" si="4"/>
        <v>0</v>
      </c>
      <c r="S21" s="11" t="s">
        <v>307</v>
      </c>
      <c r="T21" s="11" t="s">
        <v>308</v>
      </c>
      <c r="U21" s="11" t="s">
        <v>309</v>
      </c>
      <c r="V21" s="32"/>
    </row>
    <row r="22" spans="1:22" ht="126" customHeight="1" x14ac:dyDescent="0.25">
      <c r="A22" s="14" t="s">
        <v>310</v>
      </c>
      <c r="B22" s="14" t="s">
        <v>172</v>
      </c>
      <c r="C22" s="14" t="s">
        <v>311</v>
      </c>
      <c r="D22" s="14" t="s">
        <v>312</v>
      </c>
      <c r="E22" s="14" t="s">
        <v>313</v>
      </c>
      <c r="F22" s="32"/>
      <c r="G22" s="33"/>
      <c r="H22" s="33"/>
      <c r="I22" s="32"/>
      <c r="J22" s="15">
        <f>IFERROR(INDEX('Scoring Keys'!$C$6:$C$10,MATCH(I22,'Scoring Keys'!$B$6:$B$10,0)),0)</f>
        <v>0</v>
      </c>
      <c r="K22" s="32"/>
      <c r="L22" s="13">
        <v>8</v>
      </c>
      <c r="M22" s="13" t="s">
        <v>63</v>
      </c>
      <c r="N22" s="15">
        <f t="shared" si="0"/>
        <v>0</v>
      </c>
      <c r="O22" s="15">
        <f t="shared" si="1"/>
        <v>0</v>
      </c>
      <c r="P22" s="13">
        <f t="shared" si="2"/>
        <v>8</v>
      </c>
      <c r="Q22" s="15">
        <f t="shared" si="3"/>
        <v>8</v>
      </c>
      <c r="R22" s="22">
        <f t="shared" si="4"/>
        <v>0</v>
      </c>
      <c r="S22" s="14" t="s">
        <v>314</v>
      </c>
      <c r="T22" s="14" t="s">
        <v>315</v>
      </c>
      <c r="U22" s="14" t="s">
        <v>316</v>
      </c>
      <c r="V22" s="32"/>
    </row>
    <row r="23" spans="1:22" ht="105" customHeight="1" x14ac:dyDescent="0.25">
      <c r="A23" s="11" t="s">
        <v>317</v>
      </c>
      <c r="B23" s="11" t="s">
        <v>172</v>
      </c>
      <c r="C23" s="11" t="s">
        <v>318</v>
      </c>
      <c r="D23" s="11" t="s">
        <v>319</v>
      </c>
      <c r="E23" s="11" t="s">
        <v>320</v>
      </c>
      <c r="F23" s="32"/>
      <c r="G23" s="33"/>
      <c r="H23" s="33"/>
      <c r="I23" s="32"/>
      <c r="J23" s="12">
        <f>IFERROR(INDEX('Scoring Keys'!$C$6:$C$10,MATCH(I23,'Scoring Keys'!$B$6:$B$10,0)),0)</f>
        <v>0</v>
      </c>
      <c r="K23" s="32"/>
      <c r="L23" s="10">
        <v>7</v>
      </c>
      <c r="M23" s="10" t="s">
        <v>63</v>
      </c>
      <c r="N23" s="12">
        <f t="shared" si="0"/>
        <v>0</v>
      </c>
      <c r="O23" s="12">
        <f t="shared" si="1"/>
        <v>0</v>
      </c>
      <c r="P23" s="10">
        <f t="shared" si="2"/>
        <v>7</v>
      </c>
      <c r="Q23" s="12">
        <f t="shared" si="3"/>
        <v>7</v>
      </c>
      <c r="R23" s="20">
        <f t="shared" si="4"/>
        <v>0</v>
      </c>
      <c r="S23" s="11" t="s">
        <v>321</v>
      </c>
      <c r="T23" s="11" t="s">
        <v>322</v>
      </c>
      <c r="U23" s="11" t="s">
        <v>323</v>
      </c>
      <c r="V23" s="32"/>
    </row>
    <row r="24" spans="1:22" ht="147" customHeight="1" x14ac:dyDescent="0.25">
      <c r="A24" s="14" t="s">
        <v>141</v>
      </c>
      <c r="B24" s="14" t="s">
        <v>173</v>
      </c>
      <c r="C24" s="14" t="s">
        <v>324</v>
      </c>
      <c r="D24" s="14" t="s">
        <v>325</v>
      </c>
      <c r="E24" s="14" t="s">
        <v>326</v>
      </c>
      <c r="F24" s="32"/>
      <c r="G24" s="33"/>
      <c r="H24" s="33"/>
      <c r="I24" s="32"/>
      <c r="J24" s="15">
        <f>IFERROR(INDEX('Scoring Keys'!$C$6:$C$10,MATCH(I24,'Scoring Keys'!$B$6:$B$10,0)),0)</f>
        <v>0</v>
      </c>
      <c r="K24" s="32"/>
      <c r="L24" s="13">
        <v>10</v>
      </c>
      <c r="M24" s="35" t="s">
        <v>60</v>
      </c>
      <c r="N24" s="15">
        <f t="shared" si="0"/>
        <v>0</v>
      </c>
      <c r="O24" s="15">
        <f t="shared" si="1"/>
        <v>0</v>
      </c>
      <c r="P24" s="13">
        <f t="shared" si="2"/>
        <v>10</v>
      </c>
      <c r="Q24" s="15">
        <f t="shared" si="3"/>
        <v>10</v>
      </c>
      <c r="R24" s="22">
        <f t="shared" si="4"/>
        <v>0</v>
      </c>
      <c r="S24" s="14" t="s">
        <v>327</v>
      </c>
      <c r="T24" s="14" t="s">
        <v>328</v>
      </c>
      <c r="U24" s="14" t="s">
        <v>329</v>
      </c>
      <c r="V24" s="32"/>
    </row>
    <row r="25" spans="1:22" ht="147" customHeight="1" x14ac:dyDescent="0.25">
      <c r="A25" s="11" t="s">
        <v>330</v>
      </c>
      <c r="B25" s="11" t="s">
        <v>173</v>
      </c>
      <c r="C25" s="11" t="s">
        <v>331</v>
      </c>
      <c r="D25" s="11" t="s">
        <v>332</v>
      </c>
      <c r="E25" s="11" t="s">
        <v>333</v>
      </c>
      <c r="F25" s="32"/>
      <c r="G25" s="33"/>
      <c r="H25" s="33"/>
      <c r="I25" s="32"/>
      <c r="J25" s="12">
        <f>IFERROR(INDEX('Scoring Keys'!$C$6:$C$10,MATCH(I25,'Scoring Keys'!$B$6:$B$10,0)),0)</f>
        <v>0</v>
      </c>
      <c r="K25" s="32"/>
      <c r="L25" s="10">
        <v>5</v>
      </c>
      <c r="M25" s="10" t="s">
        <v>66</v>
      </c>
      <c r="N25" s="12">
        <f t="shared" si="0"/>
        <v>0</v>
      </c>
      <c r="O25" s="12">
        <f t="shared" si="1"/>
        <v>0</v>
      </c>
      <c r="P25" s="10">
        <f t="shared" si="2"/>
        <v>5</v>
      </c>
      <c r="Q25" s="12">
        <f t="shared" si="3"/>
        <v>5</v>
      </c>
      <c r="R25" s="20">
        <f t="shared" si="4"/>
        <v>0</v>
      </c>
      <c r="S25" s="11" t="s">
        <v>334</v>
      </c>
      <c r="T25" s="11" t="s">
        <v>335</v>
      </c>
      <c r="U25" s="11" t="s">
        <v>336</v>
      </c>
      <c r="V25" s="32"/>
    </row>
    <row r="26" spans="1:22" ht="126" customHeight="1" x14ac:dyDescent="0.25">
      <c r="A26" s="14" t="s">
        <v>337</v>
      </c>
      <c r="B26" s="14" t="s">
        <v>173</v>
      </c>
      <c r="C26" s="14" t="s">
        <v>338</v>
      </c>
      <c r="D26" s="14" t="s">
        <v>339</v>
      </c>
      <c r="E26" s="14" t="s">
        <v>340</v>
      </c>
      <c r="F26" s="32"/>
      <c r="G26" s="33"/>
      <c r="H26" s="33"/>
      <c r="I26" s="32"/>
      <c r="J26" s="15">
        <f>IFERROR(INDEX('Scoring Keys'!$C$6:$C$10,MATCH(I26,'Scoring Keys'!$B$6:$B$10,0)),0)</f>
        <v>0</v>
      </c>
      <c r="K26" s="32"/>
      <c r="L26" s="13">
        <v>8</v>
      </c>
      <c r="M26" s="13" t="s">
        <v>63</v>
      </c>
      <c r="N26" s="15">
        <f t="shared" si="0"/>
        <v>0</v>
      </c>
      <c r="O26" s="15">
        <f t="shared" si="1"/>
        <v>0</v>
      </c>
      <c r="P26" s="13">
        <f t="shared" si="2"/>
        <v>8</v>
      </c>
      <c r="Q26" s="15">
        <f t="shared" si="3"/>
        <v>8</v>
      </c>
      <c r="R26" s="22">
        <f t="shared" si="4"/>
        <v>0</v>
      </c>
      <c r="S26" s="14" t="s">
        <v>341</v>
      </c>
      <c r="T26" s="14" t="s">
        <v>342</v>
      </c>
      <c r="U26" s="14" t="s">
        <v>343</v>
      </c>
      <c r="V26" s="32"/>
    </row>
    <row r="27" spans="1:22" ht="273" customHeight="1" x14ac:dyDescent="0.25">
      <c r="A27" s="11" t="s">
        <v>344</v>
      </c>
      <c r="B27" s="11" t="s">
        <v>173</v>
      </c>
      <c r="C27" s="11" t="s">
        <v>345</v>
      </c>
      <c r="D27" s="11" t="s">
        <v>346</v>
      </c>
      <c r="E27" s="11" t="s">
        <v>347</v>
      </c>
      <c r="F27" s="32"/>
      <c r="G27" s="33"/>
      <c r="H27" s="33"/>
      <c r="I27" s="32"/>
      <c r="J27" s="12">
        <f>IFERROR(INDEX('Scoring Keys'!$C$6:$C$10,MATCH(I27,'Scoring Keys'!$B$6:$B$10,0)),0)</f>
        <v>0</v>
      </c>
      <c r="K27" s="32"/>
      <c r="L27" s="10">
        <v>6</v>
      </c>
      <c r="M27" s="10" t="s">
        <v>66</v>
      </c>
      <c r="N27" s="12">
        <f t="shared" si="0"/>
        <v>0</v>
      </c>
      <c r="O27" s="12">
        <f t="shared" si="1"/>
        <v>0</v>
      </c>
      <c r="P27" s="10">
        <f t="shared" si="2"/>
        <v>6</v>
      </c>
      <c r="Q27" s="12">
        <f t="shared" si="3"/>
        <v>6</v>
      </c>
      <c r="R27" s="20">
        <f t="shared" si="4"/>
        <v>0</v>
      </c>
      <c r="S27" s="11" t="s">
        <v>348</v>
      </c>
      <c r="T27" s="11" t="s">
        <v>349</v>
      </c>
      <c r="U27" s="11" t="s">
        <v>350</v>
      </c>
      <c r="V27" s="32"/>
    </row>
    <row r="28" spans="1:22" ht="126" customHeight="1" x14ac:dyDescent="0.25">
      <c r="A28" s="14" t="s">
        <v>351</v>
      </c>
      <c r="B28" s="14" t="s">
        <v>173</v>
      </c>
      <c r="C28" s="14" t="s">
        <v>352</v>
      </c>
      <c r="D28" s="14" t="s">
        <v>353</v>
      </c>
      <c r="E28" s="14" t="s">
        <v>354</v>
      </c>
      <c r="F28" s="32"/>
      <c r="G28" s="33"/>
      <c r="H28" s="33"/>
      <c r="I28" s="32"/>
      <c r="J28" s="15">
        <f>IFERROR(INDEX('Scoring Keys'!$C$6:$C$10,MATCH(I28,'Scoring Keys'!$B$6:$B$10,0)),0)</f>
        <v>0</v>
      </c>
      <c r="K28" s="32"/>
      <c r="L28" s="13">
        <v>5</v>
      </c>
      <c r="M28" s="13" t="s">
        <v>66</v>
      </c>
      <c r="N28" s="15">
        <f t="shared" si="0"/>
        <v>0</v>
      </c>
      <c r="O28" s="15">
        <f t="shared" si="1"/>
        <v>0</v>
      </c>
      <c r="P28" s="13">
        <f t="shared" si="2"/>
        <v>5</v>
      </c>
      <c r="Q28" s="15">
        <f t="shared" si="3"/>
        <v>5</v>
      </c>
      <c r="R28" s="22">
        <f t="shared" si="4"/>
        <v>0</v>
      </c>
      <c r="S28" s="14" t="s">
        <v>355</v>
      </c>
      <c r="T28" s="14" t="s">
        <v>356</v>
      </c>
      <c r="U28" s="14" t="s">
        <v>357</v>
      </c>
      <c r="V28" s="32"/>
    </row>
    <row r="29" spans="1:22" ht="294" customHeight="1" x14ac:dyDescent="0.25">
      <c r="A29" s="11" t="s">
        <v>358</v>
      </c>
      <c r="B29" s="11" t="s">
        <v>174</v>
      </c>
      <c r="C29" s="11" t="s">
        <v>359</v>
      </c>
      <c r="D29" s="11" t="s">
        <v>360</v>
      </c>
      <c r="E29" s="11" t="s">
        <v>361</v>
      </c>
      <c r="F29" s="32"/>
      <c r="G29" s="33"/>
      <c r="H29" s="33"/>
      <c r="I29" s="32"/>
      <c r="J29" s="12">
        <f>IFERROR(INDEX('Scoring Keys'!$C$6:$C$10,MATCH(I29,'Scoring Keys'!$B$6:$B$10,0)),0)</f>
        <v>0</v>
      </c>
      <c r="K29" s="32"/>
      <c r="L29" s="10">
        <v>8</v>
      </c>
      <c r="M29" s="10" t="s">
        <v>63</v>
      </c>
      <c r="N29" s="12">
        <f t="shared" si="0"/>
        <v>0</v>
      </c>
      <c r="O29" s="12">
        <f t="shared" si="1"/>
        <v>0</v>
      </c>
      <c r="P29" s="10">
        <f t="shared" si="2"/>
        <v>8</v>
      </c>
      <c r="Q29" s="12">
        <f t="shared" si="3"/>
        <v>8</v>
      </c>
      <c r="R29" s="20">
        <f t="shared" si="4"/>
        <v>0</v>
      </c>
      <c r="S29" s="11" t="s">
        <v>362</v>
      </c>
      <c r="T29" s="11" t="s">
        <v>363</v>
      </c>
      <c r="U29" s="11" t="s">
        <v>364</v>
      </c>
      <c r="V29" s="32"/>
    </row>
    <row r="30" spans="1:22" ht="294" customHeight="1" x14ac:dyDescent="0.25">
      <c r="A30" s="14" t="s">
        <v>142</v>
      </c>
      <c r="B30" s="14" t="s">
        <v>174</v>
      </c>
      <c r="C30" s="14" t="s">
        <v>365</v>
      </c>
      <c r="D30" s="14" t="s">
        <v>366</v>
      </c>
      <c r="E30" s="14" t="s">
        <v>367</v>
      </c>
      <c r="F30" s="32"/>
      <c r="G30" s="33"/>
      <c r="H30" s="33"/>
      <c r="I30" s="32"/>
      <c r="J30" s="15">
        <f>IFERROR(INDEX('Scoring Keys'!$C$6:$C$10,MATCH(I30,'Scoring Keys'!$B$6:$B$10,0)),0)</f>
        <v>0</v>
      </c>
      <c r="K30" s="32"/>
      <c r="L30" s="13">
        <v>8</v>
      </c>
      <c r="M30" s="13" t="s">
        <v>63</v>
      </c>
      <c r="N30" s="15">
        <f t="shared" si="0"/>
        <v>0</v>
      </c>
      <c r="O30" s="15">
        <f t="shared" si="1"/>
        <v>0</v>
      </c>
      <c r="P30" s="13">
        <f t="shared" si="2"/>
        <v>8</v>
      </c>
      <c r="Q30" s="15">
        <f t="shared" si="3"/>
        <v>8</v>
      </c>
      <c r="R30" s="22">
        <f t="shared" si="4"/>
        <v>0</v>
      </c>
      <c r="S30" s="14" t="s">
        <v>368</v>
      </c>
      <c r="T30" s="14" t="s">
        <v>369</v>
      </c>
      <c r="U30" s="14" t="s">
        <v>370</v>
      </c>
      <c r="V30" s="32"/>
    </row>
    <row r="31" spans="1:22" ht="210" customHeight="1" x14ac:dyDescent="0.25">
      <c r="A31" s="11" t="s">
        <v>371</v>
      </c>
      <c r="B31" s="11" t="s">
        <v>174</v>
      </c>
      <c r="C31" s="11" t="s">
        <v>372</v>
      </c>
      <c r="D31" s="11" t="s">
        <v>373</v>
      </c>
      <c r="E31" s="11" t="s">
        <v>374</v>
      </c>
      <c r="F31" s="32"/>
      <c r="G31" s="33"/>
      <c r="H31" s="33"/>
      <c r="I31" s="32"/>
      <c r="J31" s="12">
        <f>IFERROR(INDEX('Scoring Keys'!$C$6:$C$10,MATCH(I31,'Scoring Keys'!$B$6:$B$10,0)),0)</f>
        <v>0</v>
      </c>
      <c r="K31" s="32"/>
      <c r="L31" s="10">
        <v>6</v>
      </c>
      <c r="M31" s="10" t="s">
        <v>66</v>
      </c>
      <c r="N31" s="12">
        <f t="shared" si="0"/>
        <v>0</v>
      </c>
      <c r="O31" s="12">
        <f t="shared" si="1"/>
        <v>0</v>
      </c>
      <c r="P31" s="10">
        <f t="shared" si="2"/>
        <v>6</v>
      </c>
      <c r="Q31" s="12">
        <f t="shared" si="3"/>
        <v>6</v>
      </c>
      <c r="R31" s="20">
        <f t="shared" si="4"/>
        <v>0</v>
      </c>
      <c r="S31" s="11" t="s">
        <v>375</v>
      </c>
      <c r="T31" s="11" t="s">
        <v>376</v>
      </c>
      <c r="U31" s="11" t="s">
        <v>377</v>
      </c>
      <c r="V31" s="32"/>
    </row>
    <row r="32" spans="1:22" ht="105" customHeight="1" x14ac:dyDescent="0.25">
      <c r="A32" s="14" t="s">
        <v>378</v>
      </c>
      <c r="B32" s="14" t="s">
        <v>174</v>
      </c>
      <c r="C32" s="14" t="s">
        <v>379</v>
      </c>
      <c r="D32" s="14" t="s">
        <v>380</v>
      </c>
      <c r="E32" s="14" t="s">
        <v>381</v>
      </c>
      <c r="F32" s="32"/>
      <c r="G32" s="33"/>
      <c r="H32" s="33"/>
      <c r="I32" s="32"/>
      <c r="J32" s="15">
        <f>IFERROR(INDEX('Scoring Keys'!$C$6:$C$10,MATCH(I32,'Scoring Keys'!$B$6:$B$10,0)),0)</f>
        <v>0</v>
      </c>
      <c r="K32" s="32"/>
      <c r="L32" s="13">
        <v>5</v>
      </c>
      <c r="M32" s="13" t="s">
        <v>66</v>
      </c>
      <c r="N32" s="15">
        <f t="shared" si="0"/>
        <v>0</v>
      </c>
      <c r="O32" s="15">
        <f t="shared" si="1"/>
        <v>0</v>
      </c>
      <c r="P32" s="13">
        <f t="shared" si="2"/>
        <v>5</v>
      </c>
      <c r="Q32" s="15">
        <f t="shared" si="3"/>
        <v>5</v>
      </c>
      <c r="R32" s="22">
        <f t="shared" si="4"/>
        <v>0</v>
      </c>
      <c r="S32" s="14" t="s">
        <v>382</v>
      </c>
      <c r="T32" s="14" t="s">
        <v>383</v>
      </c>
      <c r="U32" s="14" t="s">
        <v>384</v>
      </c>
      <c r="V32" s="32"/>
    </row>
    <row r="33" spans="1:22" ht="189" customHeight="1" x14ac:dyDescent="0.25">
      <c r="A33" s="11" t="s">
        <v>143</v>
      </c>
      <c r="B33" s="11" t="s">
        <v>175</v>
      </c>
      <c r="C33" s="11" t="s">
        <v>385</v>
      </c>
      <c r="D33" s="11" t="s">
        <v>386</v>
      </c>
      <c r="E33" s="11" t="s">
        <v>387</v>
      </c>
      <c r="F33" s="32"/>
      <c r="G33" s="33"/>
      <c r="H33" s="33"/>
      <c r="I33" s="32"/>
      <c r="J33" s="12">
        <f>IFERROR(INDEX('Scoring Keys'!$C$6:$C$10,MATCH(I33,'Scoring Keys'!$B$6:$B$10,0)),0)</f>
        <v>0</v>
      </c>
      <c r="K33" s="32"/>
      <c r="L33" s="10">
        <v>9</v>
      </c>
      <c r="M33" s="34" t="s">
        <v>60</v>
      </c>
      <c r="N33" s="12">
        <f t="shared" si="0"/>
        <v>0</v>
      </c>
      <c r="O33" s="12">
        <f t="shared" si="1"/>
        <v>0</v>
      </c>
      <c r="P33" s="10">
        <f t="shared" si="2"/>
        <v>9</v>
      </c>
      <c r="Q33" s="12">
        <f t="shared" si="3"/>
        <v>9</v>
      </c>
      <c r="R33" s="20">
        <f t="shared" si="4"/>
        <v>0</v>
      </c>
      <c r="S33" s="11" t="s">
        <v>388</v>
      </c>
      <c r="T33" s="11" t="s">
        <v>389</v>
      </c>
      <c r="U33" s="11" t="s">
        <v>390</v>
      </c>
      <c r="V33" s="32"/>
    </row>
    <row r="34" spans="1:22" ht="126" customHeight="1" x14ac:dyDescent="0.25">
      <c r="A34" s="14" t="s">
        <v>391</v>
      </c>
      <c r="B34" s="14" t="s">
        <v>175</v>
      </c>
      <c r="C34" s="14" t="s">
        <v>392</v>
      </c>
      <c r="D34" s="14" t="s">
        <v>393</v>
      </c>
      <c r="E34" s="14" t="s">
        <v>394</v>
      </c>
      <c r="F34" s="32"/>
      <c r="G34" s="33"/>
      <c r="H34" s="33"/>
      <c r="I34" s="32"/>
      <c r="J34" s="15">
        <f>IFERROR(INDEX('Scoring Keys'!$C$6:$C$10,MATCH(I34,'Scoring Keys'!$B$6:$B$10,0)),0)</f>
        <v>0</v>
      </c>
      <c r="K34" s="32"/>
      <c r="L34" s="13">
        <v>8</v>
      </c>
      <c r="M34" s="13" t="s">
        <v>63</v>
      </c>
      <c r="N34" s="15">
        <f t="shared" si="0"/>
        <v>0</v>
      </c>
      <c r="O34" s="15">
        <f t="shared" si="1"/>
        <v>0</v>
      </c>
      <c r="P34" s="13">
        <f t="shared" si="2"/>
        <v>8</v>
      </c>
      <c r="Q34" s="15">
        <f t="shared" si="3"/>
        <v>8</v>
      </c>
      <c r="R34" s="22">
        <f t="shared" si="4"/>
        <v>0</v>
      </c>
      <c r="S34" s="14" t="s">
        <v>395</v>
      </c>
      <c r="T34" s="14" t="s">
        <v>396</v>
      </c>
      <c r="U34" s="14" t="s">
        <v>397</v>
      </c>
      <c r="V34" s="32"/>
    </row>
    <row r="35" spans="1:22" ht="105" customHeight="1" x14ac:dyDescent="0.25">
      <c r="A35" s="11" t="s">
        <v>398</v>
      </c>
      <c r="B35" s="11" t="s">
        <v>175</v>
      </c>
      <c r="C35" s="11" t="s">
        <v>399</v>
      </c>
      <c r="D35" s="11" t="s">
        <v>400</v>
      </c>
      <c r="E35" s="11" t="s">
        <v>401</v>
      </c>
      <c r="F35" s="32"/>
      <c r="G35" s="33"/>
      <c r="H35" s="33"/>
      <c r="I35" s="32"/>
      <c r="J35" s="12">
        <f>IFERROR(INDEX('Scoring Keys'!$C$6:$C$10,MATCH(I35,'Scoring Keys'!$B$6:$B$10,0)),0)</f>
        <v>0</v>
      </c>
      <c r="K35" s="32"/>
      <c r="L35" s="10">
        <v>4</v>
      </c>
      <c r="M35" s="10" t="s">
        <v>66</v>
      </c>
      <c r="N35" s="12">
        <f t="shared" si="0"/>
        <v>0</v>
      </c>
      <c r="O35" s="12">
        <f t="shared" si="1"/>
        <v>0</v>
      </c>
      <c r="P35" s="10">
        <f t="shared" si="2"/>
        <v>4</v>
      </c>
      <c r="Q35" s="12">
        <f t="shared" si="3"/>
        <v>4</v>
      </c>
      <c r="R35" s="20">
        <f t="shared" si="4"/>
        <v>0</v>
      </c>
      <c r="S35" s="11" t="s">
        <v>402</v>
      </c>
      <c r="T35" s="11" t="s">
        <v>403</v>
      </c>
      <c r="U35" s="11" t="s">
        <v>404</v>
      </c>
      <c r="V35" s="32"/>
    </row>
    <row r="36" spans="1:22" ht="147" customHeight="1" x14ac:dyDescent="0.25">
      <c r="A36" s="14" t="s">
        <v>405</v>
      </c>
      <c r="B36" s="14" t="s">
        <v>175</v>
      </c>
      <c r="C36" s="14" t="s">
        <v>406</v>
      </c>
      <c r="D36" s="14" t="s">
        <v>407</v>
      </c>
      <c r="E36" s="14" t="s">
        <v>408</v>
      </c>
      <c r="F36" s="32"/>
      <c r="G36" s="33"/>
      <c r="H36" s="33"/>
      <c r="I36" s="32"/>
      <c r="J36" s="15">
        <f>IFERROR(INDEX('Scoring Keys'!$C$6:$C$10,MATCH(I36,'Scoring Keys'!$B$6:$B$10,0)),0)</f>
        <v>0</v>
      </c>
      <c r="K36" s="32"/>
      <c r="L36" s="13">
        <v>8</v>
      </c>
      <c r="M36" s="13" t="s">
        <v>63</v>
      </c>
      <c r="N36" s="15">
        <f t="shared" si="0"/>
        <v>0</v>
      </c>
      <c r="O36" s="15">
        <f t="shared" si="1"/>
        <v>0</v>
      </c>
      <c r="P36" s="13">
        <f t="shared" si="2"/>
        <v>8</v>
      </c>
      <c r="Q36" s="15">
        <f t="shared" si="3"/>
        <v>8</v>
      </c>
      <c r="R36" s="22">
        <f t="shared" si="4"/>
        <v>0</v>
      </c>
      <c r="S36" s="14" t="s">
        <v>409</v>
      </c>
      <c r="T36" s="14" t="s">
        <v>410</v>
      </c>
      <c r="U36" s="14" t="s">
        <v>411</v>
      </c>
      <c r="V36" s="32"/>
    </row>
    <row r="37" spans="1:22" ht="147" customHeight="1" x14ac:dyDescent="0.25">
      <c r="A37" s="11" t="s">
        <v>412</v>
      </c>
      <c r="B37" s="11" t="s">
        <v>175</v>
      </c>
      <c r="C37" s="11" t="s">
        <v>413</v>
      </c>
      <c r="D37" s="11" t="s">
        <v>414</v>
      </c>
      <c r="E37" s="11" t="s">
        <v>415</v>
      </c>
      <c r="F37" s="32"/>
      <c r="G37" s="33"/>
      <c r="H37" s="33"/>
      <c r="I37" s="32"/>
      <c r="J37" s="12">
        <f>IFERROR(INDEX('Scoring Keys'!$C$6:$C$10,MATCH(I37,'Scoring Keys'!$B$6:$B$10,0)),0)</f>
        <v>0</v>
      </c>
      <c r="K37" s="32"/>
      <c r="L37" s="10">
        <v>7</v>
      </c>
      <c r="M37" s="10" t="s">
        <v>63</v>
      </c>
      <c r="N37" s="12">
        <f t="shared" si="0"/>
        <v>0</v>
      </c>
      <c r="O37" s="12">
        <f t="shared" si="1"/>
        <v>0</v>
      </c>
      <c r="P37" s="10">
        <f t="shared" si="2"/>
        <v>7</v>
      </c>
      <c r="Q37" s="12">
        <f t="shared" si="3"/>
        <v>7</v>
      </c>
      <c r="R37" s="20">
        <f t="shared" si="4"/>
        <v>0</v>
      </c>
      <c r="S37" s="11" t="s">
        <v>416</v>
      </c>
      <c r="T37" s="11" t="s">
        <v>417</v>
      </c>
      <c r="U37" s="11" t="s">
        <v>418</v>
      </c>
      <c r="V37" s="32"/>
    </row>
    <row r="38" spans="1:22" ht="168" customHeight="1" x14ac:dyDescent="0.25">
      <c r="A38" s="14" t="s">
        <v>144</v>
      </c>
      <c r="B38" s="14" t="s">
        <v>176</v>
      </c>
      <c r="C38" s="14" t="s">
        <v>419</v>
      </c>
      <c r="D38" s="14" t="s">
        <v>420</v>
      </c>
      <c r="E38" s="14" t="s">
        <v>421</v>
      </c>
      <c r="F38" s="32"/>
      <c r="G38" s="33"/>
      <c r="H38" s="33"/>
      <c r="I38" s="32"/>
      <c r="J38" s="15">
        <f>IFERROR(INDEX('Scoring Keys'!$C$6:$C$10,MATCH(I38,'Scoring Keys'!$B$6:$B$10,0)),0)</f>
        <v>0</v>
      </c>
      <c r="K38" s="32"/>
      <c r="L38" s="13">
        <v>10</v>
      </c>
      <c r="M38" s="35" t="s">
        <v>60</v>
      </c>
      <c r="N38" s="15">
        <f t="shared" si="0"/>
        <v>0</v>
      </c>
      <c r="O38" s="15">
        <f t="shared" si="1"/>
        <v>0</v>
      </c>
      <c r="P38" s="13">
        <f t="shared" si="2"/>
        <v>10</v>
      </c>
      <c r="Q38" s="15">
        <f t="shared" si="3"/>
        <v>10</v>
      </c>
      <c r="R38" s="22">
        <f t="shared" si="4"/>
        <v>0</v>
      </c>
      <c r="S38" s="14" t="s">
        <v>422</v>
      </c>
      <c r="T38" s="14" t="s">
        <v>423</v>
      </c>
      <c r="U38" s="14" t="s">
        <v>424</v>
      </c>
      <c r="V38" s="32"/>
    </row>
    <row r="39" spans="1:22" ht="168" customHeight="1" x14ac:dyDescent="0.25">
      <c r="A39" s="11" t="s">
        <v>425</v>
      </c>
      <c r="B39" s="11" t="s">
        <v>176</v>
      </c>
      <c r="C39" s="11" t="s">
        <v>426</v>
      </c>
      <c r="D39" s="11" t="s">
        <v>427</v>
      </c>
      <c r="E39" s="11" t="s">
        <v>428</v>
      </c>
      <c r="F39" s="32"/>
      <c r="G39" s="33"/>
      <c r="H39" s="33"/>
      <c r="I39" s="32"/>
      <c r="J39" s="12">
        <f>IFERROR(INDEX('Scoring Keys'!$C$6:$C$10,MATCH(I39,'Scoring Keys'!$B$6:$B$10,0)),0)</f>
        <v>0</v>
      </c>
      <c r="K39" s="32"/>
      <c r="L39" s="10">
        <v>9</v>
      </c>
      <c r="M39" s="34" t="s">
        <v>60</v>
      </c>
      <c r="N39" s="12">
        <f t="shared" si="0"/>
        <v>0</v>
      </c>
      <c r="O39" s="12">
        <f t="shared" si="1"/>
        <v>0</v>
      </c>
      <c r="P39" s="10">
        <f t="shared" si="2"/>
        <v>9</v>
      </c>
      <c r="Q39" s="12">
        <f t="shared" si="3"/>
        <v>9</v>
      </c>
      <c r="R39" s="20">
        <f t="shared" si="4"/>
        <v>0</v>
      </c>
      <c r="S39" s="11" t="s">
        <v>429</v>
      </c>
      <c r="T39" s="11" t="s">
        <v>430</v>
      </c>
      <c r="U39" s="11" t="s">
        <v>431</v>
      </c>
      <c r="V39" s="32"/>
    </row>
    <row r="40" spans="1:22" ht="126" customHeight="1" x14ac:dyDescent="0.25">
      <c r="A40" s="14" t="s">
        <v>432</v>
      </c>
      <c r="B40" s="14" t="s">
        <v>176</v>
      </c>
      <c r="C40" s="14" t="s">
        <v>433</v>
      </c>
      <c r="D40" s="14" t="s">
        <v>434</v>
      </c>
      <c r="E40" s="14" t="s">
        <v>435</v>
      </c>
      <c r="F40" s="32"/>
      <c r="G40" s="33"/>
      <c r="H40" s="33"/>
      <c r="I40" s="32"/>
      <c r="J40" s="15">
        <f>IFERROR(INDEX('Scoring Keys'!$C$6:$C$10,MATCH(I40,'Scoring Keys'!$B$6:$B$10,0)),0)</f>
        <v>0</v>
      </c>
      <c r="K40" s="32"/>
      <c r="L40" s="13">
        <v>7</v>
      </c>
      <c r="M40" s="13" t="s">
        <v>63</v>
      </c>
      <c r="N40" s="15">
        <f t="shared" si="0"/>
        <v>0</v>
      </c>
      <c r="O40" s="15">
        <f t="shared" si="1"/>
        <v>0</v>
      </c>
      <c r="P40" s="13">
        <f t="shared" si="2"/>
        <v>7</v>
      </c>
      <c r="Q40" s="15">
        <f t="shared" si="3"/>
        <v>7</v>
      </c>
      <c r="R40" s="22">
        <f t="shared" si="4"/>
        <v>0</v>
      </c>
      <c r="S40" s="14" t="s">
        <v>436</v>
      </c>
      <c r="T40" s="14" t="s">
        <v>437</v>
      </c>
      <c r="U40" s="14" t="s">
        <v>438</v>
      </c>
      <c r="V40" s="32"/>
    </row>
    <row r="41" spans="1:22" ht="126" customHeight="1" x14ac:dyDescent="0.25">
      <c r="A41" s="11" t="s">
        <v>439</v>
      </c>
      <c r="B41" s="11" t="s">
        <v>176</v>
      </c>
      <c r="C41" s="11" t="s">
        <v>440</v>
      </c>
      <c r="D41" s="11" t="s">
        <v>441</v>
      </c>
      <c r="E41" s="11" t="s">
        <v>442</v>
      </c>
      <c r="F41" s="32"/>
      <c r="G41" s="33"/>
      <c r="H41" s="33"/>
      <c r="I41" s="32"/>
      <c r="J41" s="12">
        <f>IFERROR(INDEX('Scoring Keys'!$C$6:$C$10,MATCH(I41,'Scoring Keys'!$B$6:$B$10,0)),0)</f>
        <v>0</v>
      </c>
      <c r="K41" s="32"/>
      <c r="L41" s="10">
        <v>7</v>
      </c>
      <c r="M41" s="10" t="s">
        <v>63</v>
      </c>
      <c r="N41" s="12">
        <f t="shared" si="0"/>
        <v>0</v>
      </c>
      <c r="O41" s="12">
        <f t="shared" si="1"/>
        <v>0</v>
      </c>
      <c r="P41" s="10">
        <f t="shared" si="2"/>
        <v>7</v>
      </c>
      <c r="Q41" s="12">
        <f t="shared" si="3"/>
        <v>7</v>
      </c>
      <c r="R41" s="20">
        <f t="shared" si="4"/>
        <v>0</v>
      </c>
      <c r="S41" s="11" t="s">
        <v>443</v>
      </c>
      <c r="T41" s="11" t="s">
        <v>444</v>
      </c>
      <c r="U41" s="11" t="s">
        <v>445</v>
      </c>
      <c r="V41" s="32"/>
    </row>
    <row r="42" spans="1:22" ht="147" customHeight="1" x14ac:dyDescent="0.25">
      <c r="A42" s="14" t="s">
        <v>446</v>
      </c>
      <c r="B42" s="14" t="s">
        <v>176</v>
      </c>
      <c r="C42" s="14" t="s">
        <v>447</v>
      </c>
      <c r="D42" s="14" t="s">
        <v>448</v>
      </c>
      <c r="E42" s="14" t="s">
        <v>449</v>
      </c>
      <c r="F42" s="32"/>
      <c r="G42" s="33"/>
      <c r="H42" s="33"/>
      <c r="I42" s="32"/>
      <c r="J42" s="15">
        <f>IFERROR(INDEX('Scoring Keys'!$C$6:$C$10,MATCH(I42,'Scoring Keys'!$B$6:$B$10,0)),0)</f>
        <v>0</v>
      </c>
      <c r="K42" s="32"/>
      <c r="L42" s="13">
        <v>7</v>
      </c>
      <c r="M42" s="13" t="s">
        <v>63</v>
      </c>
      <c r="N42" s="15">
        <f t="shared" si="0"/>
        <v>0</v>
      </c>
      <c r="O42" s="15">
        <f t="shared" si="1"/>
        <v>0</v>
      </c>
      <c r="P42" s="13">
        <f t="shared" si="2"/>
        <v>7</v>
      </c>
      <c r="Q42" s="15">
        <f t="shared" si="3"/>
        <v>7</v>
      </c>
      <c r="R42" s="22">
        <f t="shared" si="4"/>
        <v>0</v>
      </c>
      <c r="S42" s="14" t="s">
        <v>450</v>
      </c>
      <c r="T42" s="14" t="s">
        <v>451</v>
      </c>
      <c r="U42" s="14" t="s">
        <v>452</v>
      </c>
      <c r="V42" s="32"/>
    </row>
    <row r="44" spans="1:22" ht="21" customHeight="1" x14ac:dyDescent="0.25">
      <c r="A44" s="24" t="s">
        <v>453</v>
      </c>
      <c r="B44" s="24"/>
      <c r="C44" s="24"/>
      <c r="E44" s="24" t="s">
        <v>454</v>
      </c>
      <c r="F44" s="24"/>
      <c r="G44" s="24"/>
      <c r="H44" s="24"/>
      <c r="I44" s="24"/>
      <c r="J44" s="24"/>
      <c r="K44" s="24"/>
      <c r="L44" s="24"/>
      <c r="M44" s="24"/>
      <c r="N44" s="36">
        <f>SUM(N5:N42)</f>
        <v>0</v>
      </c>
      <c r="O44" s="36">
        <f>SUM(O5:O42)</f>
        <v>0</v>
      </c>
      <c r="P44" s="36">
        <f>SUM(P5:P42)</f>
        <v>280</v>
      </c>
      <c r="Q44" s="36">
        <f>SUM(Q5:Q42)</f>
        <v>280</v>
      </c>
      <c r="R44" s="24"/>
      <c r="S44" s="24"/>
      <c r="T44" s="24"/>
      <c r="U44" s="24"/>
      <c r="V44" s="24"/>
    </row>
    <row r="46" spans="1:22" ht="21" customHeight="1" x14ac:dyDescent="0.25">
      <c r="A46" s="3" t="s">
        <v>455</v>
      </c>
    </row>
    <row r="49" spans="1:1" ht="21" customHeight="1" x14ac:dyDescent="0.25">
      <c r="A49" s="8" t="s">
        <v>37</v>
      </c>
    </row>
    <row r="50" spans="1:1" ht="21" customHeight="1" x14ac:dyDescent="0.25">
      <c r="A50" s="8" t="s">
        <v>38</v>
      </c>
    </row>
  </sheetData>
  <autoFilter ref="A4:V42" xr:uid="{00000000-0009-0000-0000-000004000000}"/>
  <dataValidations count="3">
    <dataValidation type="list" sqref="F5:F42" xr:uid="{00000000-0002-0000-0400-000000000000}">
      <formula1>"Yes,No"</formula1>
      <formula2>0</formula2>
    </dataValidation>
    <dataValidation type="list" sqref="K5:K42" xr:uid="{00000000-0002-0000-0400-000001000000}">
      <formula1>"1,2,3,4,5"</formula1>
      <formula2>0</formula2>
    </dataValidation>
    <dataValidation type="decimal" sqref="G5:H42" xr:uid="{00000000-0002-0000-0400-000002000000}">
      <formula1>0</formula1>
      <formula2>1</formula2>
    </dataValidation>
  </dataValidations>
  <hyperlinks>
    <hyperlink ref="A49" r:id="rId1" xr:uid="{00000000-0004-0000-0400-000000000000}"/>
    <hyperlink ref="A50" r:id="rId2" xr:uid="{00000000-0004-0000-0400-000001000000}"/>
  </hyperlink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xr:uid="{00000000-0002-0000-0400-000003000000}">
          <x14:formula1>
            <xm:f>'Scoring Keys'!$B$6:$B$10</xm:f>
          </x14:formula1>
          <x14:formula2>
            <xm:f>0</xm:f>
          </x14:formula2>
          <xm:sqref>I5:I42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1"/>
  <sheetViews>
    <sheetView zoomScaleNormal="100" workbookViewId="0">
      <pane ySplit="4" topLeftCell="A5" activePane="bottomLeft" state="frozen"/>
      <selection pane="bottomLeft"/>
    </sheetView>
  </sheetViews>
  <sheetFormatPr baseColWidth="10" defaultColWidth="8.6640625" defaultRowHeight="21" x14ac:dyDescent="0.25"/>
  <cols>
    <col min="1" max="1" width="9" style="1" customWidth="1"/>
    <col min="2" max="2" width="48.6640625" style="1" customWidth="1"/>
    <col min="3" max="3" width="70" style="1" customWidth="1"/>
    <col min="4" max="4" width="10" style="1" customWidth="1"/>
    <col min="5" max="5" width="14" style="1" customWidth="1"/>
    <col min="6" max="6" width="60" style="1" customWidth="1"/>
    <col min="7" max="16384" width="8.6640625" style="1"/>
  </cols>
  <sheetData>
    <row r="1" spans="1:6" ht="21" customHeight="1" x14ac:dyDescent="0.25">
      <c r="A1" s="2" t="s">
        <v>456</v>
      </c>
    </row>
    <row r="2" spans="1:6" ht="21" customHeight="1" x14ac:dyDescent="0.25">
      <c r="A2" s="3" t="s">
        <v>457</v>
      </c>
    </row>
    <row r="4" spans="1:6" ht="21" customHeight="1" x14ac:dyDescent="0.25">
      <c r="A4" s="37"/>
      <c r="B4" s="37" t="s">
        <v>458</v>
      </c>
      <c r="C4" s="37" t="s">
        <v>459</v>
      </c>
      <c r="D4" s="37" t="s">
        <v>460</v>
      </c>
      <c r="E4" s="37"/>
      <c r="F4" s="37" t="s">
        <v>103</v>
      </c>
    </row>
    <row r="5" spans="1:6" ht="63" customHeight="1" x14ac:dyDescent="0.25">
      <c r="A5" s="10" t="s">
        <v>461</v>
      </c>
      <c r="B5" s="11" t="s">
        <v>462</v>
      </c>
      <c r="C5" s="11" t="str">
        <f>$C$26</f>
        <v>NW1</v>
      </c>
      <c r="D5" s="20">
        <f>$E$26</f>
        <v>0</v>
      </c>
      <c r="E5" s="11"/>
      <c r="F5" s="11" t="s">
        <v>463</v>
      </c>
    </row>
    <row r="6" spans="1:6" ht="63" customHeight="1" x14ac:dyDescent="0.25">
      <c r="A6" s="13" t="s">
        <v>464</v>
      </c>
      <c r="B6" s="14" t="s">
        <v>465</v>
      </c>
      <c r="C6" s="14" t="str">
        <f>$C$38</f>
        <v>NW2</v>
      </c>
      <c r="D6" s="22">
        <f>$E$38</f>
        <v>0</v>
      </c>
      <c r="E6" s="14"/>
      <c r="F6" s="14" t="s">
        <v>466</v>
      </c>
    </row>
    <row r="7" spans="1:6" ht="63" customHeight="1" x14ac:dyDescent="0.25">
      <c r="A7" s="10" t="s">
        <v>467</v>
      </c>
      <c r="B7" s="11" t="s">
        <v>468</v>
      </c>
      <c r="C7" s="11" t="str">
        <f>$C$51</f>
        <v>PA1</v>
      </c>
      <c r="D7" s="20">
        <f>$E$51</f>
        <v>0</v>
      </c>
      <c r="E7" s="11"/>
      <c r="F7" s="11" t="s">
        <v>469</v>
      </c>
    </row>
    <row r="8" spans="1:6" ht="63" customHeight="1" x14ac:dyDescent="0.25">
      <c r="A8" s="13" t="s">
        <v>470</v>
      </c>
      <c r="B8" s="14" t="s">
        <v>471</v>
      </c>
      <c r="C8" s="14" t="str">
        <f>$C$64</f>
        <v>ID1</v>
      </c>
      <c r="D8" s="22">
        <f>$E$64</f>
        <v>0</v>
      </c>
      <c r="E8" s="14"/>
      <c r="F8" s="14" t="s">
        <v>472</v>
      </c>
    </row>
    <row r="9" spans="1:6" ht="63" customHeight="1" x14ac:dyDescent="0.25">
      <c r="A9" s="10" t="s">
        <v>473</v>
      </c>
      <c r="B9" s="11" t="s">
        <v>474</v>
      </c>
      <c r="C9" s="11" t="str">
        <f>$C$77</f>
        <v>PE3</v>
      </c>
      <c r="D9" s="20">
        <f>$E$77</f>
        <v>0</v>
      </c>
      <c r="E9" s="11"/>
      <c r="F9" s="11" t="s">
        <v>475</v>
      </c>
    </row>
    <row r="10" spans="1:6" ht="21" customHeight="1" x14ac:dyDescent="0.25">
      <c r="A10" s="38"/>
      <c r="B10" s="38" t="s">
        <v>476</v>
      </c>
      <c r="C10" s="38"/>
      <c r="D10" s="39">
        <f>MIN(D5:D9)</f>
        <v>0</v>
      </c>
      <c r="E10" s="38"/>
      <c r="F10" s="38"/>
    </row>
    <row r="12" spans="1:6" ht="63" customHeight="1" x14ac:dyDescent="0.25">
      <c r="A12" s="40" t="s">
        <v>462</v>
      </c>
      <c r="B12" s="41"/>
      <c r="C12" s="41"/>
      <c r="D12" s="41"/>
      <c r="E12" s="41"/>
      <c r="F12" s="42" t="s">
        <v>463</v>
      </c>
    </row>
    <row r="13" spans="1:6" ht="42" customHeight="1" x14ac:dyDescent="0.25">
      <c r="A13" s="43" t="s">
        <v>112</v>
      </c>
      <c r="B13" s="43" t="s">
        <v>477</v>
      </c>
      <c r="C13" s="43" t="s">
        <v>478</v>
      </c>
      <c r="D13" s="43" t="s">
        <v>479</v>
      </c>
      <c r="E13" s="43" t="s">
        <v>480</v>
      </c>
      <c r="F13" s="43" t="s">
        <v>57</v>
      </c>
    </row>
    <row r="14" spans="1:6" ht="84" customHeight="1" x14ac:dyDescent="0.25">
      <c r="A14" s="10" t="s">
        <v>140</v>
      </c>
      <c r="B14" s="11" t="s">
        <v>481</v>
      </c>
      <c r="C14" s="11" t="str">
        <f>IFERROR(INDEX('CSSF v2.0 Full'!$E$5:$E$42,MATCH($A14,'CSSF v2.0 Full'!$A$5:$A$42,0)),"")</f>
        <v>Do you validate your internet-facing footprint by external scan rather than from memory, and remove direct exposure of remote access and management interfaces such as RDP?</v>
      </c>
      <c r="D14" s="10">
        <f>IFERROR(INDEX('CSSF v2.0 Full'!$L$5:$L$42,MATCH($A14,'CSSF v2.0 Full'!$A$5:$A$42,0)),0)</f>
        <v>9</v>
      </c>
      <c r="E14" s="20">
        <f>IFERROR(INDEX('CSSF v2.0 Full'!$R$5:$R$42,MATCH($A14,'CSSF v2.0 Full'!$A$5:$A$42,0)),0)</f>
        <v>0</v>
      </c>
      <c r="F14" s="10" t="str">
        <f>IFERROR(INDEX('CSSF v2.0 Full'!$M$5:$M$42,MATCH($A14,'CSSF v2.0 Full'!$A$5:$A$42,0)),"")</f>
        <v>Tier 1</v>
      </c>
    </row>
    <row r="15" spans="1:6" ht="84" customHeight="1" x14ac:dyDescent="0.25">
      <c r="A15" s="13" t="s">
        <v>262</v>
      </c>
      <c r="B15" s="14" t="s">
        <v>482</v>
      </c>
      <c r="C15" s="14" t="str">
        <f>IFERROR(INDEX('CSSF v2.0 Full'!$E$5:$E$42,MATCH($A15,'CSSF v2.0 Full'!$A$5:$A$42,0)),"")</f>
        <v>Do you patch on a risk-based schedule with a defined SLA for CISA Known Exploited Vulnerabilities, and do you measure the percent of KEV items fully remediated rather than partially remediated?</v>
      </c>
      <c r="D15" s="13">
        <f>IFERROR(INDEX('CSSF v2.0 Full'!$L$5:$L$42,MATCH($A15,'CSSF v2.0 Full'!$A$5:$A$42,0)),0)</f>
        <v>9</v>
      </c>
      <c r="E15" s="22">
        <f>IFERROR(INDEX('CSSF v2.0 Full'!$R$5:$R$42,MATCH($A15,'CSSF v2.0 Full'!$A$5:$A$42,0)),0)</f>
        <v>0</v>
      </c>
      <c r="F15" s="13" t="str">
        <f>IFERROR(INDEX('CSSF v2.0 Full'!$M$5:$M$42,MATCH($A15,'CSSF v2.0 Full'!$A$5:$A$42,0)),"")</f>
        <v>Tier 1</v>
      </c>
    </row>
    <row r="16" spans="1:6" ht="84" customHeight="1" x14ac:dyDescent="0.25">
      <c r="A16" s="10" t="s">
        <v>139</v>
      </c>
      <c r="B16" s="11" t="s">
        <v>483</v>
      </c>
      <c r="C16" s="11" t="str">
        <f>IFERROR(INDEX('CSSF v2.0 Full'!$E$5:$E$42,MATCH($A16,'CSSF v2.0 Full'!$A$5:$A$42,0)),"")</f>
        <v>Do you require phishing-resistant authentication (FIDO2, hardware keys, or certificate based) for remote access, administrative access, and all cloud and SaaS applications, with legacy authentication disabled?</v>
      </c>
      <c r="D16" s="10">
        <f>IFERROR(INDEX('CSSF v2.0 Full'!$L$5:$L$42,MATCH($A16,'CSSF v2.0 Full'!$A$5:$A$42,0)),0)</f>
        <v>9</v>
      </c>
      <c r="E16" s="20">
        <f>IFERROR(INDEX('CSSF v2.0 Full'!$R$5:$R$42,MATCH($A16,'CSSF v2.0 Full'!$A$5:$A$42,0)),0)</f>
        <v>0</v>
      </c>
      <c r="F16" s="10" t="str">
        <f>IFERROR(INDEX('CSSF v2.0 Full'!$M$5:$M$42,MATCH($A16,'CSSF v2.0 Full'!$A$5:$A$42,0)),"")</f>
        <v>Tier 1</v>
      </c>
    </row>
    <row r="17" spans="1:6" ht="147" customHeight="1" x14ac:dyDescent="0.25">
      <c r="A17" s="13" t="s">
        <v>358</v>
      </c>
      <c r="B17" s="14" t="s">
        <v>484</v>
      </c>
      <c r="C17" s="14" t="str">
        <f>IFERROR(INDEX('CSSF v2.0 Full'!$E$5:$E$42,MATCH($A17,'CSSF v2.0 Full'!$A$5:$A$42,0)),"")</f>
        <v>Do you train your people to identify and report threats across email, voice, and messaging, including AI-generated voice and video impersonation of executives or familiar contacts, run realistic phishing and vishing simulations, and equip help desk staff with identity verification procedures for password and MFA reset requests?</v>
      </c>
      <c r="D17" s="13">
        <f>IFERROR(INDEX('CSSF v2.0 Full'!$L$5:$L$42,MATCH($A17,'CSSF v2.0 Full'!$A$5:$A$42,0)),0)</f>
        <v>8</v>
      </c>
      <c r="E17" s="22">
        <f>IFERROR(INDEX('CSSF v2.0 Full'!$R$5:$R$42,MATCH($A17,'CSSF v2.0 Full'!$A$5:$A$42,0)),0)</f>
        <v>0</v>
      </c>
      <c r="F17" s="13" t="str">
        <f>IFERROR(INDEX('CSSF v2.0 Full'!$M$5:$M$42,MATCH($A17,'CSSF v2.0 Full'!$A$5:$A$42,0)),"")</f>
        <v>Tier 2</v>
      </c>
    </row>
    <row r="18" spans="1:6" ht="84" customHeight="1" x14ac:dyDescent="0.25">
      <c r="A18" s="10" t="s">
        <v>228</v>
      </c>
      <c r="B18" s="11" t="s">
        <v>485</v>
      </c>
      <c r="C18" s="11" t="str">
        <f>IFERROR(INDEX('CSSF v2.0 Full'!$E$5:$E$42,MATCH($A18,'CSSF v2.0 Full'!$A$5:$A$42,0)),"")</f>
        <v>Do you reduce and tightly control administrative and privileged access, removing standing local admin rights and using just-in-time elevation, including for remote workers and contractors?</v>
      </c>
      <c r="D18" s="10">
        <f>IFERROR(INDEX('CSSF v2.0 Full'!$L$5:$L$42,MATCH($A18,'CSSF v2.0 Full'!$A$5:$A$42,0)),0)</f>
        <v>9</v>
      </c>
      <c r="E18" s="20">
        <f>IFERROR(INDEX('CSSF v2.0 Full'!$R$5:$R$42,MATCH($A18,'CSSF v2.0 Full'!$A$5:$A$42,0)),0)</f>
        <v>0</v>
      </c>
      <c r="F18" s="10" t="str">
        <f>IFERROR(INDEX('CSSF v2.0 Full'!$M$5:$M$42,MATCH($A18,'CSSF v2.0 Full'!$A$5:$A$42,0)),"")</f>
        <v>Tier 1</v>
      </c>
    </row>
    <row r="19" spans="1:6" ht="84" customHeight="1" x14ac:dyDescent="0.25">
      <c r="A19" s="13" t="s">
        <v>303</v>
      </c>
      <c r="B19" s="14" t="s">
        <v>486</v>
      </c>
      <c r="C19" s="14" t="str">
        <f>IFERROR(INDEX('CSSF v2.0 Full'!$E$5:$E$42,MATCH($A19,'CSSF v2.0 Full'!$A$5:$A$42,0)),"")</f>
        <v>Do you segment networks so remote, guest, third-party, and operational technology traffic stays isolated from core systems, and do you test the segmentation rather than diagram it?</v>
      </c>
      <c r="D19" s="13">
        <f>IFERROR(INDEX('CSSF v2.0 Full'!$L$5:$L$42,MATCH($A19,'CSSF v2.0 Full'!$A$5:$A$42,0)),0)</f>
        <v>7</v>
      </c>
      <c r="E19" s="22">
        <f>IFERROR(INDEX('CSSF v2.0 Full'!$R$5:$R$42,MATCH($A19,'CSSF v2.0 Full'!$A$5:$A$42,0)),0)</f>
        <v>0</v>
      </c>
      <c r="F19" s="13" t="str">
        <f>IFERROR(INDEX('CSSF v2.0 Full'!$M$5:$M$42,MATCH($A19,'CSSF v2.0 Full'!$A$5:$A$42,0)),"")</f>
        <v>Tier 2</v>
      </c>
    </row>
    <row r="20" spans="1:6" ht="84" customHeight="1" x14ac:dyDescent="0.25">
      <c r="A20" s="10" t="s">
        <v>144</v>
      </c>
      <c r="B20" s="11" t="s">
        <v>487</v>
      </c>
      <c r="C20" s="11" t="str">
        <f>IFERROR(INDEX('CSSF v2.0 Full'!$E$5:$E$42,MATCH($A20,'CSSF v2.0 Full'!$A$5:$A$42,0)),"")</f>
        <v>Do you have detection and response coverage outside business hours, with a named responder, pre-delegated authority to isolate systems without waiting for executive approval, and a contractual response time?</v>
      </c>
      <c r="D20" s="10">
        <f>IFERROR(INDEX('CSSF v2.0 Full'!$L$5:$L$42,MATCH($A20,'CSSF v2.0 Full'!$A$5:$A$42,0)),0)</f>
        <v>10</v>
      </c>
      <c r="E20" s="20">
        <f>IFERROR(INDEX('CSSF v2.0 Full'!$R$5:$R$42,MATCH($A20,'CSSF v2.0 Full'!$A$5:$A$42,0)),0)</f>
        <v>0</v>
      </c>
      <c r="F20" s="10" t="str">
        <f>IFERROR(INDEX('CSSF v2.0 Full'!$M$5:$M$42,MATCH($A20,'CSSF v2.0 Full'!$A$5:$A$42,0)),"")</f>
        <v>Tier 1</v>
      </c>
    </row>
    <row r="21" spans="1:6" ht="84" customHeight="1" x14ac:dyDescent="0.25">
      <c r="A21" s="13" t="s">
        <v>310</v>
      </c>
      <c r="B21" s="14" t="s">
        <v>488</v>
      </c>
      <c r="C21" s="14" t="str">
        <f>IFERROR(INDEX('CSSF v2.0 Full'!$E$5:$E$42,MATCH($A21,'CSSF v2.0 Full'!$A$5:$A$42,0)),"")</f>
        <v>Do you centrally collect security logs from network, edge, server, and cloud systems, with retention long enough to investigate, and have you confirmed edge and firewall retention defaults were raised?</v>
      </c>
      <c r="D21" s="13">
        <f>IFERROR(INDEX('CSSF v2.0 Full'!$L$5:$L$42,MATCH($A21,'CSSF v2.0 Full'!$A$5:$A$42,0)),0)</f>
        <v>8</v>
      </c>
      <c r="E21" s="22">
        <f>IFERROR(INDEX('CSSF v2.0 Full'!$R$5:$R$42,MATCH($A21,'CSSF v2.0 Full'!$A$5:$A$42,0)),0)</f>
        <v>0</v>
      </c>
      <c r="F21" s="13" t="str">
        <f>IFERROR(INDEX('CSSF v2.0 Full'!$M$5:$M$42,MATCH($A21,'CSSF v2.0 Full'!$A$5:$A$42,0)),"")</f>
        <v>Tier 2</v>
      </c>
    </row>
    <row r="22" spans="1:6" ht="84" customHeight="1" x14ac:dyDescent="0.25">
      <c r="A22" s="10" t="s">
        <v>337</v>
      </c>
      <c r="B22" s="11" t="s">
        <v>489</v>
      </c>
      <c r="C22" s="11" t="str">
        <f>IFERROR(INDEX('CSSF v2.0 Full'!$E$5:$E$42,MATCH($A22,'CSSF v2.0 Full'!$A$5:$A$42,0)),"")</f>
        <v>Do you know where your sensitive data lives, classify it, and limit access on a least-privilege basis across on premises, cloud, and SaaS, with tooling output rather than judgement as the evidence?</v>
      </c>
      <c r="D22" s="10">
        <f>IFERROR(INDEX('CSSF v2.0 Full'!$L$5:$L$42,MATCH($A22,'CSSF v2.0 Full'!$A$5:$A$42,0)),0)</f>
        <v>8</v>
      </c>
      <c r="E22" s="20">
        <f>IFERROR(INDEX('CSSF v2.0 Full'!$R$5:$R$42,MATCH($A22,'CSSF v2.0 Full'!$A$5:$A$42,0)),0)</f>
        <v>0</v>
      </c>
      <c r="F22" s="10" t="str">
        <f>IFERROR(INDEX('CSSF v2.0 Full'!$M$5:$M$42,MATCH($A22,'CSSF v2.0 Full'!$A$5:$A$42,0)),"")</f>
        <v>Tier 2</v>
      </c>
    </row>
    <row r="23" spans="1:6" ht="84" customHeight="1" x14ac:dyDescent="0.25">
      <c r="A23" s="13" t="s">
        <v>141</v>
      </c>
      <c r="B23" s="14" t="s">
        <v>490</v>
      </c>
      <c r="C23" s="14" t="str">
        <f>IFERROR(INDEX('CSSF v2.0 Full'!$E$5:$E$42,MATCH($A23,'CSSF v2.0 Full'!$A$5:$A$42,0)),"")</f>
        <v>Do you keep offline or immutable backups of critical data, systems, identity services, and virtualization management, protect the backup system itself with separate credentials, and test full restoration at scope?</v>
      </c>
      <c r="D23" s="13">
        <f>IFERROR(INDEX('CSSF v2.0 Full'!$L$5:$L$42,MATCH($A23,'CSSF v2.0 Full'!$A$5:$A$42,0)),0)</f>
        <v>10</v>
      </c>
      <c r="E23" s="22">
        <f>IFERROR(INDEX('CSSF v2.0 Full'!$R$5:$R$42,MATCH($A23,'CSSF v2.0 Full'!$A$5:$A$42,0)),0)</f>
        <v>0</v>
      </c>
      <c r="F23" s="13" t="str">
        <f>IFERROR(INDEX('CSSF v2.0 Full'!$M$5:$M$42,MATCH($A23,'CSSF v2.0 Full'!$A$5:$A$42,0)),"")</f>
        <v>Tier 1</v>
      </c>
    </row>
    <row r="24" spans="1:6" ht="84" customHeight="1" x14ac:dyDescent="0.25">
      <c r="A24" s="10" t="s">
        <v>425</v>
      </c>
      <c r="B24" s="11" t="s">
        <v>491</v>
      </c>
      <c r="C24" s="11" t="str">
        <f>IFERROR(INDEX('CSSF v2.0 Full'!$E$5:$E$42,MATCH($A24,'CSSF v2.0 Full'!$A$5:$A$42,0)),"")</f>
        <v>Have you defined recovery time and recovery point objectives for each critical process and proven them by full-scope restoration test within the last 12 months, with the measured result recorded rather than the target?</v>
      </c>
      <c r="D24" s="10">
        <f>IFERROR(INDEX('CSSF v2.0 Full'!$L$5:$L$42,MATCH($A24,'CSSF v2.0 Full'!$A$5:$A$42,0)),0)</f>
        <v>9</v>
      </c>
      <c r="E24" s="20">
        <f>IFERROR(INDEX('CSSF v2.0 Full'!$R$5:$R$42,MATCH($A24,'CSSF v2.0 Full'!$A$5:$A$42,0)),0)</f>
        <v>0</v>
      </c>
      <c r="F24" s="10" t="str">
        <f>IFERROR(INDEX('CSSF v2.0 Full'!$M$5:$M$42,MATCH($A24,'CSSF v2.0 Full'!$A$5:$A$42,0)),"")</f>
        <v>Tier 1</v>
      </c>
    </row>
    <row r="25" spans="1:6" ht="84" customHeight="1" x14ac:dyDescent="0.25">
      <c r="A25" s="13" t="s">
        <v>446</v>
      </c>
      <c r="B25" s="14" t="s">
        <v>492</v>
      </c>
      <c r="C25" s="14" t="str">
        <f>IFERROR(INDEX('CSSF v2.0 Full'!$E$5:$E$42,MATCH($A25,'CSSF v2.0 Full'!$A$5:$A$42,0)),"")</f>
        <v>Do you hold pre-arranged incident response, forensics, breach counsel, and communications capability with defined activation authority, plus a decided position on ransom payment before you need one?</v>
      </c>
      <c r="D25" s="13">
        <f>IFERROR(INDEX('CSSF v2.0 Full'!$L$5:$L$42,MATCH($A25,'CSSF v2.0 Full'!$A$5:$A$42,0)),0)</f>
        <v>7</v>
      </c>
      <c r="E25" s="22">
        <f>IFERROR(INDEX('CSSF v2.0 Full'!$R$5:$R$42,MATCH($A25,'CSSF v2.0 Full'!$A$5:$A$42,0)),0)</f>
        <v>0</v>
      </c>
      <c r="F25" s="13" t="str">
        <f>IFERROR(INDEX('CSSF v2.0 Full'!$M$5:$M$42,MATCH($A25,'CSSF v2.0 Full'!$A$5:$A$42,0)),"")</f>
        <v>Tier 2</v>
      </c>
    </row>
    <row r="26" spans="1:6" ht="21" customHeight="1" x14ac:dyDescent="0.25">
      <c r="A26" s="24"/>
      <c r="B26" s="24" t="s">
        <v>493</v>
      </c>
      <c r="C26" s="24" t="str">
        <f>IFERROR(INDEX($A14:$A25,MATCH(MIN($E14:$E25),$E14:$E25,0)),"")</f>
        <v>NW1</v>
      </c>
      <c r="D26" s="24"/>
      <c r="E26" s="44">
        <f>MIN($E14:$E25)</f>
        <v>0</v>
      </c>
      <c r="F26" s="24"/>
    </row>
    <row r="29" spans="1:6" ht="63" customHeight="1" x14ac:dyDescent="0.25">
      <c r="A29" s="40" t="s">
        <v>465</v>
      </c>
      <c r="B29" s="41"/>
      <c r="C29" s="41"/>
      <c r="D29" s="41"/>
      <c r="E29" s="41"/>
      <c r="F29" s="42" t="s">
        <v>466</v>
      </c>
    </row>
    <row r="30" spans="1:6" ht="42" customHeight="1" x14ac:dyDescent="0.25">
      <c r="A30" s="43" t="s">
        <v>112</v>
      </c>
      <c r="B30" s="43" t="s">
        <v>477</v>
      </c>
      <c r="C30" s="43" t="s">
        <v>478</v>
      </c>
      <c r="D30" s="43" t="s">
        <v>479</v>
      </c>
      <c r="E30" s="43" t="s">
        <v>480</v>
      </c>
      <c r="F30" s="43" t="s">
        <v>57</v>
      </c>
    </row>
    <row r="31" spans="1:6" ht="84" customHeight="1" x14ac:dyDescent="0.25">
      <c r="A31" s="10" t="s">
        <v>296</v>
      </c>
      <c r="B31" s="11" t="s">
        <v>494</v>
      </c>
      <c r="C31" s="11" t="str">
        <f>IFERROR(INDEX('CSSF v2.0 Full'!$E$5:$E$42,MATCH($A31,'CSSF v2.0 Full'!$A$5:$A$42,0)),"")</f>
        <v>Do you authenticate email with SPF, DKIM, and DMARC at enforcement, and filter malicious links and attachments with sandboxing across email, chat, and collaboration platforms?</v>
      </c>
      <c r="D31" s="10">
        <f>IFERROR(INDEX('CSSF v2.0 Full'!$L$5:$L$42,MATCH($A31,'CSSF v2.0 Full'!$A$5:$A$42,0)),0)</f>
        <v>6</v>
      </c>
      <c r="E31" s="20">
        <f>IFERROR(INDEX('CSSF v2.0 Full'!$R$5:$R$42,MATCH($A31,'CSSF v2.0 Full'!$A$5:$A$42,0)),0)</f>
        <v>0</v>
      </c>
      <c r="F31" s="10" t="str">
        <f>IFERROR(INDEX('CSSF v2.0 Full'!$M$5:$M$42,MATCH($A31,'CSSF v2.0 Full'!$A$5:$A$42,0)),"")</f>
        <v>Tier 3</v>
      </c>
    </row>
    <row r="32" spans="1:6" ht="84" customHeight="1" x14ac:dyDescent="0.25">
      <c r="A32" s="13" t="s">
        <v>139</v>
      </c>
      <c r="B32" s="14" t="s">
        <v>495</v>
      </c>
      <c r="C32" s="14" t="str">
        <f>IFERROR(INDEX('CSSF v2.0 Full'!$E$5:$E$42,MATCH($A32,'CSSF v2.0 Full'!$A$5:$A$42,0)),"")</f>
        <v>Do you require phishing-resistant authentication (FIDO2, hardware keys, or certificate based) for remote access, administrative access, and all cloud and SaaS applications, with legacy authentication disabled?</v>
      </c>
      <c r="D32" s="13">
        <f>IFERROR(INDEX('CSSF v2.0 Full'!$L$5:$L$42,MATCH($A32,'CSSF v2.0 Full'!$A$5:$A$42,0)),0)</f>
        <v>9</v>
      </c>
      <c r="E32" s="22">
        <f>IFERROR(INDEX('CSSF v2.0 Full'!$R$5:$R$42,MATCH($A32,'CSSF v2.0 Full'!$A$5:$A$42,0)),0)</f>
        <v>0</v>
      </c>
      <c r="F32" s="13" t="str">
        <f>IFERROR(INDEX('CSSF v2.0 Full'!$M$5:$M$42,MATCH($A32,'CSSF v2.0 Full'!$A$5:$A$42,0)),"")</f>
        <v>Tier 1</v>
      </c>
    </row>
    <row r="33" spans="1:6" ht="147" customHeight="1" x14ac:dyDescent="0.25">
      <c r="A33" s="10" t="s">
        <v>358</v>
      </c>
      <c r="B33" s="11" t="s">
        <v>496</v>
      </c>
      <c r="C33" s="11" t="str">
        <f>IFERROR(INDEX('CSSF v2.0 Full'!$E$5:$E$42,MATCH($A33,'CSSF v2.0 Full'!$A$5:$A$42,0)),"")</f>
        <v>Do you train your people to identify and report threats across email, voice, and messaging, including AI-generated voice and video impersonation of executives or familiar contacts, run realistic phishing and vishing simulations, and equip help desk staff with identity verification procedures for password and MFA reset requests?</v>
      </c>
      <c r="D33" s="10">
        <f>IFERROR(INDEX('CSSF v2.0 Full'!$L$5:$L$42,MATCH($A33,'CSSF v2.0 Full'!$A$5:$A$42,0)),0)</f>
        <v>8</v>
      </c>
      <c r="E33" s="20">
        <f>IFERROR(INDEX('CSSF v2.0 Full'!$R$5:$R$42,MATCH($A33,'CSSF v2.0 Full'!$A$5:$A$42,0)),0)</f>
        <v>0</v>
      </c>
      <c r="F33" s="10" t="str">
        <f>IFERROR(INDEX('CSSF v2.0 Full'!$M$5:$M$42,MATCH($A33,'CSSF v2.0 Full'!$A$5:$A$42,0)),"")</f>
        <v>Tier 2</v>
      </c>
    </row>
    <row r="34" spans="1:6" ht="84" customHeight="1" x14ac:dyDescent="0.25">
      <c r="A34" s="13" t="s">
        <v>242</v>
      </c>
      <c r="B34" s="14" t="s">
        <v>497</v>
      </c>
      <c r="C34" s="14" t="str">
        <f>IFERROR(INDEX('CSSF v2.0 Full'!$E$5:$E$42,MATCH($A34,'CSSF v2.0 Full'!$A$5:$A$42,0)),"")</f>
        <v>Do you centrally collect and actively monitor identity and authentication logs, alert on anomalous sign in and privilege change, and preserve them for a defined period?</v>
      </c>
      <c r="D34" s="13">
        <f>IFERROR(INDEX('CSSF v2.0 Full'!$L$5:$L$42,MATCH($A34,'CSSF v2.0 Full'!$A$5:$A$42,0)),0)</f>
        <v>7</v>
      </c>
      <c r="E34" s="22">
        <f>IFERROR(INDEX('CSSF v2.0 Full'!$R$5:$R$42,MATCH($A34,'CSSF v2.0 Full'!$A$5:$A$42,0)),0)</f>
        <v>0</v>
      </c>
      <c r="F34" s="13" t="str">
        <f>IFERROR(INDEX('CSSF v2.0 Full'!$M$5:$M$42,MATCH($A34,'CSSF v2.0 Full'!$A$5:$A$42,0)),"")</f>
        <v>Tier 2</v>
      </c>
    </row>
    <row r="35" spans="1:6" ht="147" customHeight="1" x14ac:dyDescent="0.25">
      <c r="A35" s="10" t="s">
        <v>344</v>
      </c>
      <c r="B35" s="11" t="s">
        <v>498</v>
      </c>
      <c r="C35" s="11" t="str">
        <f>IFERROR(INDEX('CSSF v2.0 Full'!$E$5:$E$42,MATCH($A35,'CSSF v2.0 Full'!$A$5:$A$42,0)),"")</f>
        <v>Do you require out-of-band verification and dual authorization for payment instructions, wire transfers, and vendor bank detail changes, using a phone number pulled from a source independent of the request itself, such as a maintained vendor directory, rather than a number supplied in the email, call, or voicemail asking for the change?</v>
      </c>
      <c r="D35" s="10">
        <f>IFERROR(INDEX('CSSF v2.0 Full'!$L$5:$L$42,MATCH($A35,'CSSF v2.0 Full'!$A$5:$A$42,0)),0)</f>
        <v>6</v>
      </c>
      <c r="E35" s="20">
        <f>IFERROR(INDEX('CSSF v2.0 Full'!$R$5:$R$42,MATCH($A35,'CSSF v2.0 Full'!$A$5:$A$42,0)),0)</f>
        <v>0</v>
      </c>
      <c r="F35" s="10" t="str">
        <f>IFERROR(INDEX('CSSF v2.0 Full'!$M$5:$M$42,MATCH($A35,'CSSF v2.0 Full'!$A$5:$A$42,0)),"")</f>
        <v>Tier 3</v>
      </c>
    </row>
    <row r="36" spans="1:6" ht="105" customHeight="1" x14ac:dyDescent="0.25">
      <c r="A36" s="13" t="s">
        <v>215</v>
      </c>
      <c r="B36" s="14" t="s">
        <v>499</v>
      </c>
      <c r="C36" s="14" t="str">
        <f>IFERROR(INDEX('CSSF v2.0 Full'!$E$5:$E$42,MATCH($A36,'CSSF v2.0 Full'!$A$5:$A$42,0)),"")</f>
        <v>Do you hold cyber coverage sized against a modelled loss, with the business interruption waiting period shorter than your demonstrated recovery time, and with contingent business interruption, social engineering, and retainer provisions reviewed annually?</v>
      </c>
      <c r="D36" s="13">
        <f>IFERROR(INDEX('CSSF v2.0 Full'!$L$5:$L$42,MATCH($A36,'CSSF v2.0 Full'!$A$5:$A$42,0)),0)</f>
        <v>7</v>
      </c>
      <c r="E36" s="22">
        <f>IFERROR(INDEX('CSSF v2.0 Full'!$R$5:$R$42,MATCH($A36,'CSSF v2.0 Full'!$A$5:$A$42,0)),0)</f>
        <v>0</v>
      </c>
      <c r="F36" s="13" t="str">
        <f>IFERROR(INDEX('CSSF v2.0 Full'!$M$5:$M$42,MATCH($A36,'CSSF v2.0 Full'!$A$5:$A$42,0)),"")</f>
        <v>Tier 2</v>
      </c>
    </row>
    <row r="37" spans="1:6" ht="84" customHeight="1" x14ac:dyDescent="0.25">
      <c r="A37" s="10" t="s">
        <v>446</v>
      </c>
      <c r="B37" s="11" t="s">
        <v>500</v>
      </c>
      <c r="C37" s="11" t="str">
        <f>IFERROR(INDEX('CSSF v2.0 Full'!$E$5:$E$42,MATCH($A37,'CSSF v2.0 Full'!$A$5:$A$42,0)),"")</f>
        <v>Do you hold pre-arranged incident response, forensics, breach counsel, and communications capability with defined activation authority, plus a decided position on ransom payment before you need one?</v>
      </c>
      <c r="D37" s="10">
        <f>IFERROR(INDEX('CSSF v2.0 Full'!$L$5:$L$42,MATCH($A37,'CSSF v2.0 Full'!$A$5:$A$42,0)),0)</f>
        <v>7</v>
      </c>
      <c r="E37" s="20">
        <f>IFERROR(INDEX('CSSF v2.0 Full'!$R$5:$R$42,MATCH($A37,'CSSF v2.0 Full'!$A$5:$A$42,0)),0)</f>
        <v>0</v>
      </c>
      <c r="F37" s="10" t="str">
        <f>IFERROR(INDEX('CSSF v2.0 Full'!$M$5:$M$42,MATCH($A37,'CSSF v2.0 Full'!$A$5:$A$42,0)),"")</f>
        <v>Tier 2</v>
      </c>
    </row>
    <row r="38" spans="1:6" ht="21" customHeight="1" x14ac:dyDescent="0.25">
      <c r="A38" s="24"/>
      <c r="B38" s="24" t="s">
        <v>493</v>
      </c>
      <c r="C38" s="24" t="str">
        <f>IFERROR(INDEX($A31:$A37,MATCH(MIN($E31:$E37),$E31:$E37,0)),"")</f>
        <v>NW2</v>
      </c>
      <c r="D38" s="24"/>
      <c r="E38" s="44">
        <f>MIN($E31:$E37)</f>
        <v>0</v>
      </c>
      <c r="F38" s="24"/>
    </row>
    <row r="41" spans="1:6" ht="63" customHeight="1" x14ac:dyDescent="0.25">
      <c r="A41" s="40" t="s">
        <v>468</v>
      </c>
      <c r="B41" s="41"/>
      <c r="C41" s="41"/>
      <c r="D41" s="41"/>
      <c r="E41" s="41"/>
      <c r="F41" s="42" t="s">
        <v>469</v>
      </c>
    </row>
    <row r="42" spans="1:6" ht="42" customHeight="1" x14ac:dyDescent="0.25">
      <c r="A42" s="43" t="s">
        <v>112</v>
      </c>
      <c r="B42" s="43" t="s">
        <v>477</v>
      </c>
      <c r="C42" s="43" t="s">
        <v>478</v>
      </c>
      <c r="D42" s="43" t="s">
        <v>479</v>
      </c>
      <c r="E42" s="43" t="s">
        <v>480</v>
      </c>
      <c r="F42" s="43" t="s">
        <v>57</v>
      </c>
    </row>
    <row r="43" spans="1:6" ht="84" customHeight="1" x14ac:dyDescent="0.25">
      <c r="A43" s="10" t="s">
        <v>143</v>
      </c>
      <c r="B43" s="11" t="s">
        <v>501</v>
      </c>
      <c r="C43" s="11" t="str">
        <f>IFERROR(INDEX('CSSF v2.0 Full'!$E$5:$E$42,MATCH($A43,'CSSF v2.0 Full'!$A$5:$A$42,0)),"")</f>
        <v>Do you maintain a tiered vendor inventory and verify the security posture of critical vendors through continuous external monitoring and evidence, rather than through a questionnaire and an attestation alone?</v>
      </c>
      <c r="D43" s="10">
        <f>IFERROR(INDEX('CSSF v2.0 Full'!$L$5:$L$42,MATCH($A43,'CSSF v2.0 Full'!$A$5:$A$42,0)),0)</f>
        <v>9</v>
      </c>
      <c r="E43" s="20">
        <f>IFERROR(INDEX('CSSF v2.0 Full'!$R$5:$R$42,MATCH($A43,'CSSF v2.0 Full'!$A$5:$A$42,0)),0)</f>
        <v>0</v>
      </c>
      <c r="F43" s="10" t="str">
        <f>IFERROR(INDEX('CSSF v2.0 Full'!$M$5:$M$42,MATCH($A43,'CSSF v2.0 Full'!$A$5:$A$42,0)),"")</f>
        <v>Tier 1</v>
      </c>
    </row>
    <row r="44" spans="1:6" ht="105" customHeight="1" x14ac:dyDescent="0.25">
      <c r="A44" s="13" t="s">
        <v>391</v>
      </c>
      <c r="B44" s="14" t="s">
        <v>502</v>
      </c>
      <c r="C44" s="14" t="str">
        <f>IFERROR(INDEX('CSSF v2.0 Full'!$E$5:$E$42,MATCH($A44,'CSSF v2.0 Full'!$A$5:$A$42,0)),"")</f>
        <v>Do you govern and least-privilege the access vendors and providers hold to your systems, data, and cloud accounts, require phishing-resistant authentication on those accounts, and remove access promptly when an engagement ends?</v>
      </c>
      <c r="D44" s="13">
        <f>IFERROR(INDEX('CSSF v2.0 Full'!$L$5:$L$42,MATCH($A44,'CSSF v2.0 Full'!$A$5:$A$42,0)),0)</f>
        <v>8</v>
      </c>
      <c r="E44" s="22">
        <f>IFERROR(INDEX('CSSF v2.0 Full'!$R$5:$R$42,MATCH($A44,'CSSF v2.0 Full'!$A$5:$A$42,0)),0)</f>
        <v>0</v>
      </c>
      <c r="F44" s="13" t="str">
        <f>IFERROR(INDEX('CSSF v2.0 Full'!$M$5:$M$42,MATCH($A44,'CSSF v2.0 Full'!$A$5:$A$42,0)),"")</f>
        <v>Tier 2</v>
      </c>
    </row>
    <row r="45" spans="1:6" ht="63" customHeight="1" x14ac:dyDescent="0.25">
      <c r="A45" s="10" t="s">
        <v>405</v>
      </c>
      <c r="B45" s="11" t="s">
        <v>503</v>
      </c>
      <c r="C45" s="11" t="str">
        <f>IFERROR(INDEX('CSSF v2.0 Full'!$E$5:$E$42,MATCH($A45,'CSSF v2.0 Full'!$A$5:$A$42,0)),"")</f>
        <v>Have you identified every vendor or platform that supports a critical process with no tested alternative, and do you hold a documented fallback or exit plan for each?</v>
      </c>
      <c r="D45" s="10">
        <f>IFERROR(INDEX('CSSF v2.0 Full'!$L$5:$L$42,MATCH($A45,'CSSF v2.0 Full'!$A$5:$A$42,0)),0)</f>
        <v>8</v>
      </c>
      <c r="E45" s="20">
        <f>IFERROR(INDEX('CSSF v2.0 Full'!$R$5:$R$42,MATCH($A45,'CSSF v2.0 Full'!$A$5:$A$42,0)),0)</f>
        <v>0</v>
      </c>
      <c r="F45" s="10" t="str">
        <f>IFERROR(INDEX('CSSF v2.0 Full'!$M$5:$M$42,MATCH($A45,'CSSF v2.0 Full'!$A$5:$A$42,0)),"")</f>
        <v>Tier 2</v>
      </c>
    </row>
    <row r="46" spans="1:6" ht="105" customHeight="1" x14ac:dyDescent="0.25">
      <c r="A46" s="13" t="s">
        <v>412</v>
      </c>
      <c r="B46" s="14" t="s">
        <v>504</v>
      </c>
      <c r="C46" s="14" t="str">
        <f>IFERROR(INDEX('CSSF v2.0 Full'!$E$5:$E$42,MATCH($A46,'CSSF v2.0 Full'!$A$5:$A$42,0)),"")</f>
        <v>Do your critical vendor contracts carry a breach notification SLA measured in hours, restoration commitments, subcontractor disclosure, audit rights, and a defined communication channel for use during an incident?</v>
      </c>
      <c r="D46" s="13">
        <f>IFERROR(INDEX('CSSF v2.0 Full'!$L$5:$L$42,MATCH($A46,'CSSF v2.0 Full'!$A$5:$A$42,0)),0)</f>
        <v>7</v>
      </c>
      <c r="E46" s="22">
        <f>IFERROR(INDEX('CSSF v2.0 Full'!$R$5:$R$42,MATCH($A46,'CSSF v2.0 Full'!$A$5:$A$42,0)),0)</f>
        <v>0</v>
      </c>
      <c r="F46" s="13" t="str">
        <f>IFERROR(INDEX('CSSF v2.0 Full'!$M$5:$M$42,MATCH($A46,'CSSF v2.0 Full'!$A$5:$A$42,0)),"")</f>
        <v>Tier 2</v>
      </c>
    </row>
    <row r="47" spans="1:6" ht="84" customHeight="1" x14ac:dyDescent="0.25">
      <c r="A47" s="10" t="s">
        <v>283</v>
      </c>
      <c r="B47" s="11" t="s">
        <v>505</v>
      </c>
      <c r="C47" s="11" t="str">
        <f>IFERROR(INDEX('CSSF v2.0 Full'!$E$5:$E$42,MATCH($A47,'CSSF v2.0 Full'!$A$5:$A$42,0)),"")</f>
        <v>Do you test, stage, and stage-roll third-party agent, firmware, and application updates with a proven rollback path, and require the same of managed providers pushing changes into your environment?</v>
      </c>
      <c r="D47" s="10">
        <f>IFERROR(INDEX('CSSF v2.0 Full'!$L$5:$L$42,MATCH($A47,'CSSF v2.0 Full'!$A$5:$A$42,0)),0)</f>
        <v>6</v>
      </c>
      <c r="E47" s="20">
        <f>IFERROR(INDEX('CSSF v2.0 Full'!$R$5:$R$42,MATCH($A47,'CSSF v2.0 Full'!$A$5:$A$42,0)),0)</f>
        <v>0</v>
      </c>
      <c r="F47" s="10" t="str">
        <f>IFERROR(INDEX('CSSF v2.0 Full'!$M$5:$M$42,MATCH($A47,'CSSF v2.0 Full'!$A$5:$A$42,0)),"")</f>
        <v>Tier 3</v>
      </c>
    </row>
    <row r="48" spans="1:6" ht="63" customHeight="1" x14ac:dyDescent="0.25">
      <c r="A48" s="13" t="s">
        <v>439</v>
      </c>
      <c r="B48" s="14" t="s">
        <v>506</v>
      </c>
      <c r="C48" s="14" t="str">
        <f>IFERROR(INDEX('CSSF v2.0 Full'!$E$5:$E$42,MATCH($A48,'CSSF v2.0 Full'!$A$5:$A$42,0)),"")</f>
        <v>Do you maintain a dependency map from each critical process to the systems, data, identities, and vendors it requires, and refresh it at least annually?</v>
      </c>
      <c r="D48" s="13">
        <f>IFERROR(INDEX('CSSF v2.0 Full'!$L$5:$L$42,MATCH($A48,'CSSF v2.0 Full'!$A$5:$A$42,0)),0)</f>
        <v>7</v>
      </c>
      <c r="E48" s="22">
        <f>IFERROR(INDEX('CSSF v2.0 Full'!$R$5:$R$42,MATCH($A48,'CSSF v2.0 Full'!$A$5:$A$42,0)),0)</f>
        <v>0</v>
      </c>
      <c r="F48" s="13" t="str">
        <f>IFERROR(INDEX('CSSF v2.0 Full'!$M$5:$M$42,MATCH($A48,'CSSF v2.0 Full'!$A$5:$A$42,0)),"")</f>
        <v>Tier 2</v>
      </c>
    </row>
    <row r="49" spans="1:6" ht="84" customHeight="1" x14ac:dyDescent="0.25">
      <c r="A49" s="10" t="s">
        <v>432</v>
      </c>
      <c r="B49" s="11" t="s">
        <v>507</v>
      </c>
      <c r="C49" s="11" t="str">
        <f>IFERROR(INDEX('CSSF v2.0 Full'!$E$5:$E$42,MATCH($A49,'CSSF v2.0 Full'!$A$5:$A$42,0)),"")</f>
        <v>Do your top critical processes have documented manual or degraded-mode operating procedures that let the business keep running without IT, and have staff exercised them in the last 12 months?</v>
      </c>
      <c r="D49" s="10">
        <f>IFERROR(INDEX('CSSF v2.0 Full'!$L$5:$L$42,MATCH($A49,'CSSF v2.0 Full'!$A$5:$A$42,0)),0)</f>
        <v>7</v>
      </c>
      <c r="E49" s="20">
        <f>IFERROR(INDEX('CSSF v2.0 Full'!$R$5:$R$42,MATCH($A49,'CSSF v2.0 Full'!$A$5:$A$42,0)),0)</f>
        <v>0</v>
      </c>
      <c r="F49" s="10" t="str">
        <f>IFERROR(INDEX('CSSF v2.0 Full'!$M$5:$M$42,MATCH($A49,'CSSF v2.0 Full'!$A$5:$A$42,0)),"")</f>
        <v>Tier 2</v>
      </c>
    </row>
    <row r="50" spans="1:6" ht="105" customHeight="1" x14ac:dyDescent="0.25">
      <c r="A50" s="13" t="s">
        <v>215</v>
      </c>
      <c r="B50" s="14" t="s">
        <v>508</v>
      </c>
      <c r="C50" s="14" t="str">
        <f>IFERROR(INDEX('CSSF v2.0 Full'!$E$5:$E$42,MATCH($A50,'CSSF v2.0 Full'!$A$5:$A$42,0)),"")</f>
        <v>Do you hold cyber coverage sized against a modelled loss, with the business interruption waiting period shorter than your demonstrated recovery time, and with contingent business interruption, social engineering, and retainer provisions reviewed annually?</v>
      </c>
      <c r="D50" s="13">
        <f>IFERROR(INDEX('CSSF v2.0 Full'!$L$5:$L$42,MATCH($A50,'CSSF v2.0 Full'!$A$5:$A$42,0)),0)</f>
        <v>7</v>
      </c>
      <c r="E50" s="22">
        <f>IFERROR(INDEX('CSSF v2.0 Full'!$R$5:$R$42,MATCH($A50,'CSSF v2.0 Full'!$A$5:$A$42,0)),0)</f>
        <v>0</v>
      </c>
      <c r="F50" s="13" t="str">
        <f>IFERROR(INDEX('CSSF v2.0 Full'!$M$5:$M$42,MATCH($A50,'CSSF v2.0 Full'!$A$5:$A$42,0)),"")</f>
        <v>Tier 2</v>
      </c>
    </row>
    <row r="51" spans="1:6" ht="21" customHeight="1" x14ac:dyDescent="0.25">
      <c r="A51" s="24"/>
      <c r="B51" s="24" t="s">
        <v>493</v>
      </c>
      <c r="C51" s="24" t="str">
        <f>IFERROR(INDEX($A43:$A50,MATCH(MIN($E43:$E50),$E43:$E50,0)),"")</f>
        <v>PA1</v>
      </c>
      <c r="D51" s="24"/>
      <c r="E51" s="44">
        <f>MIN($E43:$E50)</f>
        <v>0</v>
      </c>
      <c r="F51" s="24"/>
    </row>
    <row r="54" spans="1:6" ht="63" customHeight="1" x14ac:dyDescent="0.25">
      <c r="A54" s="40" t="s">
        <v>471</v>
      </c>
      <c r="B54" s="41"/>
      <c r="C54" s="41"/>
      <c r="D54" s="41"/>
      <c r="E54" s="41"/>
      <c r="F54" s="42" t="s">
        <v>472</v>
      </c>
    </row>
    <row r="55" spans="1:6" ht="42" customHeight="1" x14ac:dyDescent="0.25">
      <c r="A55" s="43" t="s">
        <v>112</v>
      </c>
      <c r="B55" s="43" t="s">
        <v>477</v>
      </c>
      <c r="C55" s="43" t="s">
        <v>478</v>
      </c>
      <c r="D55" s="43" t="s">
        <v>479</v>
      </c>
      <c r="E55" s="43" t="s">
        <v>480</v>
      </c>
      <c r="F55" s="43" t="s">
        <v>57</v>
      </c>
    </row>
    <row r="56" spans="1:6" ht="84" customHeight="1" x14ac:dyDescent="0.25">
      <c r="A56" s="10" t="s">
        <v>139</v>
      </c>
      <c r="B56" s="11" t="s">
        <v>509</v>
      </c>
      <c r="C56" s="11" t="str">
        <f>IFERROR(INDEX('CSSF v2.0 Full'!$E$5:$E$42,MATCH($A56,'CSSF v2.0 Full'!$A$5:$A$42,0)),"")</f>
        <v>Do you require phishing-resistant authentication (FIDO2, hardware keys, or certificate based) for remote access, administrative access, and all cloud and SaaS applications, with legacy authentication disabled?</v>
      </c>
      <c r="D56" s="10">
        <f>IFERROR(INDEX('CSSF v2.0 Full'!$L$5:$L$42,MATCH($A56,'CSSF v2.0 Full'!$A$5:$A$42,0)),0)</f>
        <v>9</v>
      </c>
      <c r="E56" s="20">
        <f>IFERROR(INDEX('CSSF v2.0 Full'!$R$5:$R$42,MATCH($A56,'CSSF v2.0 Full'!$A$5:$A$42,0)),0)</f>
        <v>0</v>
      </c>
      <c r="F56" s="10" t="str">
        <f>IFERROR(INDEX('CSSF v2.0 Full'!$M$5:$M$42,MATCH($A56,'CSSF v2.0 Full'!$A$5:$A$42,0)),"")</f>
        <v>Tier 1</v>
      </c>
    </row>
    <row r="57" spans="1:6" ht="84" customHeight="1" x14ac:dyDescent="0.25">
      <c r="A57" s="13" t="s">
        <v>235</v>
      </c>
      <c r="B57" s="14" t="s">
        <v>510</v>
      </c>
      <c r="C57" s="14" t="str">
        <f>IFERROR(INDEX('CSSF v2.0 Full'!$E$5:$E$42,MATCH($A57,'CSSF v2.0 Full'!$A$5:$A$42,0)),"")</f>
        <v>Do you periodically review user, privileged, service, and machine access to enforce least privilege and individual accounts, and rotate and expire API keys and OAuth tokens?</v>
      </c>
      <c r="D57" s="13">
        <f>IFERROR(INDEX('CSSF v2.0 Full'!$L$5:$L$42,MATCH($A57,'CSSF v2.0 Full'!$A$5:$A$42,0)),0)</f>
        <v>7</v>
      </c>
      <c r="E57" s="22">
        <f>IFERROR(INDEX('CSSF v2.0 Full'!$R$5:$R$42,MATCH($A57,'CSSF v2.0 Full'!$A$5:$A$42,0)),0)</f>
        <v>0</v>
      </c>
      <c r="F57" s="13" t="str">
        <f>IFERROR(INDEX('CSSF v2.0 Full'!$M$5:$M$42,MATCH($A57,'CSSF v2.0 Full'!$A$5:$A$42,0)),"")</f>
        <v>Tier 2</v>
      </c>
    </row>
    <row r="58" spans="1:6" ht="84" customHeight="1" x14ac:dyDescent="0.25">
      <c r="A58" s="10" t="s">
        <v>228</v>
      </c>
      <c r="B58" s="11" t="s">
        <v>511</v>
      </c>
      <c r="C58" s="11" t="str">
        <f>IFERROR(INDEX('CSSF v2.0 Full'!$E$5:$E$42,MATCH($A58,'CSSF v2.0 Full'!$A$5:$A$42,0)),"")</f>
        <v>Do you reduce and tightly control administrative and privileged access, removing standing local admin rights and using just-in-time elevation, including for remote workers and contractors?</v>
      </c>
      <c r="D58" s="10">
        <f>IFERROR(INDEX('CSSF v2.0 Full'!$L$5:$L$42,MATCH($A58,'CSSF v2.0 Full'!$A$5:$A$42,0)),0)</f>
        <v>9</v>
      </c>
      <c r="E58" s="20">
        <f>IFERROR(INDEX('CSSF v2.0 Full'!$R$5:$R$42,MATCH($A58,'CSSF v2.0 Full'!$A$5:$A$42,0)),0)</f>
        <v>0</v>
      </c>
      <c r="F58" s="10" t="str">
        <f>IFERROR(INDEX('CSSF v2.0 Full'!$M$5:$M$42,MATCH($A58,'CSSF v2.0 Full'!$A$5:$A$42,0)),"")</f>
        <v>Tier 1</v>
      </c>
    </row>
    <row r="59" spans="1:6" ht="63" customHeight="1" x14ac:dyDescent="0.25">
      <c r="A59" s="13" t="s">
        <v>269</v>
      </c>
      <c r="B59" s="14" t="s">
        <v>512</v>
      </c>
      <c r="C59" s="14" t="str">
        <f>IFERROR(INDEX('CSSF v2.0 Full'!$E$5:$E$42,MATCH($A59,'CSSF v2.0 Full'!$A$5:$A$42,0)),"")</f>
        <v>Do you apply documented hardening baselines such as CIS Benchmarks to devices, servers, cloud workloads, and identity systems, and check for configuration drift?</v>
      </c>
      <c r="D59" s="13">
        <f>IFERROR(INDEX('CSSF v2.0 Full'!$L$5:$L$42,MATCH($A59,'CSSF v2.0 Full'!$A$5:$A$42,0)),0)</f>
        <v>7</v>
      </c>
      <c r="E59" s="22">
        <f>IFERROR(INDEX('CSSF v2.0 Full'!$R$5:$R$42,MATCH($A59,'CSSF v2.0 Full'!$A$5:$A$42,0)),0)</f>
        <v>0</v>
      </c>
      <c r="F59" s="13" t="str">
        <f>IFERROR(INDEX('CSSF v2.0 Full'!$M$5:$M$42,MATCH($A59,'CSSF v2.0 Full'!$A$5:$A$42,0)),"")</f>
        <v>Tier 2</v>
      </c>
    </row>
    <row r="60" spans="1:6" ht="63" customHeight="1" x14ac:dyDescent="0.25">
      <c r="A60" s="10" t="s">
        <v>249</v>
      </c>
      <c r="B60" s="11" t="s">
        <v>513</v>
      </c>
      <c r="C60" s="11" t="str">
        <f>IFERROR(INDEX('CSSF v2.0 Full'!$E$5:$E$42,MATCH($A60,'CSSF v2.0 Full'!$A$5:$A$42,0)),"")</f>
        <v>Do you inventory the AI tools and agents in use, govern their data access and permissions under least privilege, and prohibit and detect unmanaged AI?</v>
      </c>
      <c r="D60" s="10">
        <f>IFERROR(INDEX('CSSF v2.0 Full'!$L$5:$L$42,MATCH($A60,'CSSF v2.0 Full'!$A$5:$A$42,0)),0)</f>
        <v>6</v>
      </c>
      <c r="E60" s="20">
        <f>IFERROR(INDEX('CSSF v2.0 Full'!$R$5:$R$42,MATCH($A60,'CSSF v2.0 Full'!$A$5:$A$42,0)),0)</f>
        <v>0</v>
      </c>
      <c r="F60" s="10" t="str">
        <f>IFERROR(INDEX('CSSF v2.0 Full'!$M$5:$M$42,MATCH($A60,'CSSF v2.0 Full'!$A$5:$A$42,0)),"")</f>
        <v>Tier 3</v>
      </c>
    </row>
    <row r="61" spans="1:6" ht="84" customHeight="1" x14ac:dyDescent="0.25">
      <c r="A61" s="13" t="s">
        <v>242</v>
      </c>
      <c r="B61" s="14" t="s">
        <v>514</v>
      </c>
      <c r="C61" s="14" t="str">
        <f>IFERROR(INDEX('CSSF v2.0 Full'!$E$5:$E$42,MATCH($A61,'CSSF v2.0 Full'!$A$5:$A$42,0)),"")</f>
        <v>Do you centrally collect and actively monitor identity and authentication logs, alert on anomalous sign in and privilege change, and preserve them for a defined period?</v>
      </c>
      <c r="D61" s="13">
        <f>IFERROR(INDEX('CSSF v2.0 Full'!$L$5:$L$42,MATCH($A61,'CSSF v2.0 Full'!$A$5:$A$42,0)),0)</f>
        <v>7</v>
      </c>
      <c r="E61" s="22">
        <f>IFERROR(INDEX('CSSF v2.0 Full'!$R$5:$R$42,MATCH($A61,'CSSF v2.0 Full'!$A$5:$A$42,0)),0)</f>
        <v>0</v>
      </c>
      <c r="F61" s="13" t="str">
        <f>IFERROR(INDEX('CSSF v2.0 Full'!$M$5:$M$42,MATCH($A61,'CSSF v2.0 Full'!$A$5:$A$42,0)),"")</f>
        <v>Tier 2</v>
      </c>
    </row>
    <row r="62" spans="1:6" ht="84" customHeight="1" x14ac:dyDescent="0.25">
      <c r="A62" s="10" t="s">
        <v>144</v>
      </c>
      <c r="B62" s="11" t="s">
        <v>515</v>
      </c>
      <c r="C62" s="11" t="str">
        <f>IFERROR(INDEX('CSSF v2.0 Full'!$E$5:$E$42,MATCH($A62,'CSSF v2.0 Full'!$A$5:$A$42,0)),"")</f>
        <v>Do you have detection and response coverage outside business hours, with a named responder, pre-delegated authority to isolate systems without waiting for executive approval, and a contractual response time?</v>
      </c>
      <c r="D62" s="10">
        <f>IFERROR(INDEX('CSSF v2.0 Full'!$L$5:$L$42,MATCH($A62,'CSSF v2.0 Full'!$A$5:$A$42,0)),0)</f>
        <v>10</v>
      </c>
      <c r="E62" s="20">
        <f>IFERROR(INDEX('CSSF v2.0 Full'!$R$5:$R$42,MATCH($A62,'CSSF v2.0 Full'!$A$5:$A$42,0)),0)</f>
        <v>0</v>
      </c>
      <c r="F62" s="10" t="str">
        <f>IFERROR(INDEX('CSSF v2.0 Full'!$M$5:$M$42,MATCH($A62,'CSSF v2.0 Full'!$A$5:$A$42,0)),"")</f>
        <v>Tier 1</v>
      </c>
    </row>
    <row r="63" spans="1:6" ht="84" customHeight="1" x14ac:dyDescent="0.25">
      <c r="A63" s="13" t="s">
        <v>337</v>
      </c>
      <c r="B63" s="14" t="s">
        <v>516</v>
      </c>
      <c r="C63" s="14" t="str">
        <f>IFERROR(INDEX('CSSF v2.0 Full'!$E$5:$E$42,MATCH($A63,'CSSF v2.0 Full'!$A$5:$A$42,0)),"")</f>
        <v>Do you know where your sensitive data lives, classify it, and limit access on a least-privilege basis across on premises, cloud, and SaaS, with tooling output rather than judgement as the evidence?</v>
      </c>
      <c r="D63" s="13">
        <f>IFERROR(INDEX('CSSF v2.0 Full'!$L$5:$L$42,MATCH($A63,'CSSF v2.0 Full'!$A$5:$A$42,0)),0)</f>
        <v>8</v>
      </c>
      <c r="E63" s="22">
        <f>IFERROR(INDEX('CSSF v2.0 Full'!$R$5:$R$42,MATCH($A63,'CSSF v2.0 Full'!$A$5:$A$42,0)),0)</f>
        <v>0</v>
      </c>
      <c r="F63" s="13" t="str">
        <f>IFERROR(INDEX('CSSF v2.0 Full'!$M$5:$M$42,MATCH($A63,'CSSF v2.0 Full'!$A$5:$A$42,0)),"")</f>
        <v>Tier 2</v>
      </c>
    </row>
    <row r="64" spans="1:6" ht="21" customHeight="1" x14ac:dyDescent="0.25">
      <c r="A64" s="24"/>
      <c r="B64" s="24" t="s">
        <v>493</v>
      </c>
      <c r="C64" s="24" t="str">
        <f>IFERROR(INDEX($A56:$A63,MATCH(MIN($E56:$E63),$E56:$E63,0)),"")</f>
        <v>ID1</v>
      </c>
      <c r="D64" s="24"/>
      <c r="E64" s="44">
        <f>MIN($E56:$E63)</f>
        <v>0</v>
      </c>
      <c r="F64" s="24"/>
    </row>
    <row r="67" spans="1:6" ht="63" customHeight="1" x14ac:dyDescent="0.25">
      <c r="A67" s="40" t="s">
        <v>474</v>
      </c>
      <c r="B67" s="41"/>
      <c r="C67" s="41"/>
      <c r="D67" s="41"/>
      <c r="E67" s="41"/>
      <c r="F67" s="42" t="s">
        <v>475</v>
      </c>
    </row>
    <row r="68" spans="1:6" ht="42" customHeight="1" x14ac:dyDescent="0.25">
      <c r="A68" s="43" t="s">
        <v>112</v>
      </c>
      <c r="B68" s="43" t="s">
        <v>477</v>
      </c>
      <c r="C68" s="43" t="s">
        <v>478</v>
      </c>
      <c r="D68" s="43" t="s">
        <v>479</v>
      </c>
      <c r="E68" s="43" t="s">
        <v>480</v>
      </c>
      <c r="F68" s="43" t="s">
        <v>57</v>
      </c>
    </row>
    <row r="69" spans="1:6" ht="126" customHeight="1" x14ac:dyDescent="0.25">
      <c r="A69" s="10" t="s">
        <v>371</v>
      </c>
      <c r="B69" s="11" t="s">
        <v>517</v>
      </c>
      <c r="C69" s="11" t="str">
        <f>IFERROR(INDEX('CSSF v2.0 Full'!$E$5:$E$42,MATCH($A69,'CSSF v2.0 Full'!$A$5:$A$42,0)),"")</f>
        <v>Do you screen new hires and contractors appropriately, verify identity at hire including for remote and video-interviewed roles where a candidate may be using voice or video spoofing to obtain network access, and govern access at onboarding and offboarding with completion records?</v>
      </c>
      <c r="D69" s="10">
        <f>IFERROR(INDEX('CSSF v2.0 Full'!$L$5:$L$42,MATCH($A69,'CSSF v2.0 Full'!$A$5:$A$42,0)),0)</f>
        <v>6</v>
      </c>
      <c r="E69" s="20">
        <f>IFERROR(INDEX('CSSF v2.0 Full'!$R$5:$R$42,MATCH($A69,'CSSF v2.0 Full'!$A$5:$A$42,0)),0)</f>
        <v>0</v>
      </c>
      <c r="F69" s="10" t="str">
        <f>IFERROR(INDEX('CSSF v2.0 Full'!$M$5:$M$42,MATCH($A69,'CSSF v2.0 Full'!$A$5:$A$42,0)),"")</f>
        <v>Tier 3</v>
      </c>
    </row>
    <row r="70" spans="1:6" ht="84" customHeight="1" x14ac:dyDescent="0.25">
      <c r="A70" s="13" t="s">
        <v>235</v>
      </c>
      <c r="B70" s="14" t="s">
        <v>518</v>
      </c>
      <c r="C70" s="14" t="str">
        <f>IFERROR(INDEX('CSSF v2.0 Full'!$E$5:$E$42,MATCH($A70,'CSSF v2.0 Full'!$A$5:$A$42,0)),"")</f>
        <v>Do you periodically review user, privileged, service, and machine access to enforce least privilege and individual accounts, and rotate and expire API keys and OAuth tokens?</v>
      </c>
      <c r="D70" s="13">
        <f>IFERROR(INDEX('CSSF v2.0 Full'!$L$5:$L$42,MATCH($A70,'CSSF v2.0 Full'!$A$5:$A$42,0)),0)</f>
        <v>7</v>
      </c>
      <c r="E70" s="22">
        <f>IFERROR(INDEX('CSSF v2.0 Full'!$R$5:$R$42,MATCH($A70,'CSSF v2.0 Full'!$A$5:$A$42,0)),0)</f>
        <v>0</v>
      </c>
      <c r="F70" s="13" t="str">
        <f>IFERROR(INDEX('CSSF v2.0 Full'!$M$5:$M$42,MATCH($A70,'CSSF v2.0 Full'!$A$5:$A$42,0)),"")</f>
        <v>Tier 2</v>
      </c>
    </row>
    <row r="71" spans="1:6" ht="84" customHeight="1" x14ac:dyDescent="0.25">
      <c r="A71" s="10" t="s">
        <v>337</v>
      </c>
      <c r="B71" s="11" t="s">
        <v>519</v>
      </c>
      <c r="C71" s="11" t="str">
        <f>IFERROR(INDEX('CSSF v2.0 Full'!$E$5:$E$42,MATCH($A71,'CSSF v2.0 Full'!$A$5:$A$42,0)),"")</f>
        <v>Do you know where your sensitive data lives, classify it, and limit access on a least-privilege basis across on premises, cloud, and SaaS, with tooling output rather than judgement as the evidence?</v>
      </c>
      <c r="D71" s="10">
        <f>IFERROR(INDEX('CSSF v2.0 Full'!$L$5:$L$42,MATCH($A71,'CSSF v2.0 Full'!$A$5:$A$42,0)),0)</f>
        <v>8</v>
      </c>
      <c r="E71" s="20">
        <f>IFERROR(INDEX('CSSF v2.0 Full'!$R$5:$R$42,MATCH($A71,'CSSF v2.0 Full'!$A$5:$A$42,0)),0)</f>
        <v>0</v>
      </c>
      <c r="F71" s="10" t="str">
        <f>IFERROR(INDEX('CSSF v2.0 Full'!$M$5:$M$42,MATCH($A71,'CSSF v2.0 Full'!$A$5:$A$42,0)),"")</f>
        <v>Tier 2</v>
      </c>
    </row>
    <row r="72" spans="1:6" ht="63" customHeight="1" x14ac:dyDescent="0.25">
      <c r="A72" s="13" t="s">
        <v>330</v>
      </c>
      <c r="B72" s="14" t="s">
        <v>520</v>
      </c>
      <c r="C72" s="14" t="str">
        <f>IFERROR(INDEX('CSSF v2.0 Full'!$E$5:$E$42,MATCH($A72,'CSSF v2.0 Full'!$A$5:$A$42,0)),"")</f>
        <v>Do you encrypt sensitive data at rest and in transit, including data held in cloud and SaaS platforms, with managed keys?</v>
      </c>
      <c r="D72" s="13">
        <f>IFERROR(INDEX('CSSF v2.0 Full'!$L$5:$L$42,MATCH($A72,'CSSF v2.0 Full'!$A$5:$A$42,0)),0)</f>
        <v>5</v>
      </c>
      <c r="E72" s="22">
        <f>IFERROR(INDEX('CSSF v2.0 Full'!$R$5:$R$42,MATCH($A72,'CSSF v2.0 Full'!$A$5:$A$42,0)),0)</f>
        <v>0</v>
      </c>
      <c r="F72" s="13" t="str">
        <f>IFERROR(INDEX('CSSF v2.0 Full'!$M$5:$M$42,MATCH($A72,'CSSF v2.0 Full'!$A$5:$A$42,0)),"")</f>
        <v>Tier 3</v>
      </c>
    </row>
    <row r="73" spans="1:6" ht="84" customHeight="1" x14ac:dyDescent="0.25">
      <c r="A73" s="10" t="s">
        <v>310</v>
      </c>
      <c r="B73" s="11" t="s">
        <v>521</v>
      </c>
      <c r="C73" s="11" t="str">
        <f>IFERROR(INDEX('CSSF v2.0 Full'!$E$5:$E$42,MATCH($A73,'CSSF v2.0 Full'!$A$5:$A$42,0)),"")</f>
        <v>Do you centrally collect security logs from network, edge, server, and cloud systems, with retention long enough to investigate, and have you confirmed edge and firewall retention defaults were raised?</v>
      </c>
      <c r="D73" s="10">
        <f>IFERROR(INDEX('CSSF v2.0 Full'!$L$5:$L$42,MATCH($A73,'CSSF v2.0 Full'!$A$5:$A$42,0)),0)</f>
        <v>8</v>
      </c>
      <c r="E73" s="20">
        <f>IFERROR(INDEX('CSSF v2.0 Full'!$R$5:$R$42,MATCH($A73,'CSSF v2.0 Full'!$A$5:$A$42,0)),0)</f>
        <v>0</v>
      </c>
      <c r="F73" s="10" t="str">
        <f>IFERROR(INDEX('CSSF v2.0 Full'!$M$5:$M$42,MATCH($A73,'CSSF v2.0 Full'!$A$5:$A$42,0)),"")</f>
        <v>Tier 2</v>
      </c>
    </row>
    <row r="74" spans="1:6" ht="84" customHeight="1" x14ac:dyDescent="0.25">
      <c r="A74" s="13" t="s">
        <v>144</v>
      </c>
      <c r="B74" s="14" t="s">
        <v>522</v>
      </c>
      <c r="C74" s="14" t="str">
        <f>IFERROR(INDEX('CSSF v2.0 Full'!$E$5:$E$42,MATCH($A74,'CSSF v2.0 Full'!$A$5:$A$42,0)),"")</f>
        <v>Do you have detection and response coverage outside business hours, with a named responder, pre-delegated authority to isolate systems without waiting for executive approval, and a contractual response time?</v>
      </c>
      <c r="D74" s="13">
        <f>IFERROR(INDEX('CSSF v2.0 Full'!$L$5:$L$42,MATCH($A74,'CSSF v2.0 Full'!$A$5:$A$42,0)),0)</f>
        <v>10</v>
      </c>
      <c r="E74" s="22">
        <f>IFERROR(INDEX('CSSF v2.0 Full'!$R$5:$R$42,MATCH($A74,'CSSF v2.0 Full'!$A$5:$A$42,0)),0)</f>
        <v>0</v>
      </c>
      <c r="F74" s="13" t="str">
        <f>IFERROR(INDEX('CSSF v2.0 Full'!$M$5:$M$42,MATCH($A74,'CSSF v2.0 Full'!$A$5:$A$42,0)),"")</f>
        <v>Tier 1</v>
      </c>
    </row>
    <row r="75" spans="1:6" ht="84" customHeight="1" x14ac:dyDescent="0.25">
      <c r="A75" s="10" t="s">
        <v>202</v>
      </c>
      <c r="B75" s="11" t="s">
        <v>523</v>
      </c>
      <c r="C75" s="11" t="str">
        <f>IFERROR(INDEX('CSSF v2.0 Full'!$E$5:$E$42,MATCH($A75,'CSSF v2.0 Full'!$A$5:$A$42,0)),"")</f>
        <v>Have you documented your risk appetite and tiered your business processes by downtime tolerance and revenue or cost at risk per day, so security spend follows business impact?</v>
      </c>
      <c r="D75" s="10">
        <f>IFERROR(INDEX('CSSF v2.0 Full'!$L$5:$L$42,MATCH($A75,'CSSF v2.0 Full'!$A$5:$A$42,0)),0)</f>
        <v>8</v>
      </c>
      <c r="E75" s="20">
        <f>IFERROR(INDEX('CSSF v2.0 Full'!$R$5:$R$42,MATCH($A75,'CSSF v2.0 Full'!$A$5:$A$42,0)),0)</f>
        <v>0</v>
      </c>
      <c r="F75" s="10" t="str">
        <f>IFERROR(INDEX('CSSF v2.0 Full'!$M$5:$M$42,MATCH($A75,'CSSF v2.0 Full'!$A$5:$A$42,0)),"")</f>
        <v>Tier 2</v>
      </c>
    </row>
    <row r="76" spans="1:6" ht="84" customHeight="1" x14ac:dyDescent="0.25">
      <c r="A76" s="13" t="s">
        <v>351</v>
      </c>
      <c r="B76" s="14" t="s">
        <v>524</v>
      </c>
      <c r="C76" s="14" t="str">
        <f>IFERROR(INDEX('CSSF v2.0 Full'!$E$5:$E$42,MATCH($A76,'CSSF v2.0 Full'!$A$5:$A$42,0)),"")</f>
        <v>Do you map your data protection obligations across privacy law, contract, and sector rules, and maintain breach notification readiness including knowing what data would be reportable and to whom?</v>
      </c>
      <c r="D76" s="13">
        <f>IFERROR(INDEX('CSSF v2.0 Full'!$L$5:$L$42,MATCH($A76,'CSSF v2.0 Full'!$A$5:$A$42,0)),0)</f>
        <v>5</v>
      </c>
      <c r="E76" s="22">
        <f>IFERROR(INDEX('CSSF v2.0 Full'!$R$5:$R$42,MATCH($A76,'CSSF v2.0 Full'!$A$5:$A$42,0)),0)</f>
        <v>0</v>
      </c>
      <c r="F76" s="13" t="str">
        <f>IFERROR(INDEX('CSSF v2.0 Full'!$M$5:$M$42,MATCH($A76,'CSSF v2.0 Full'!$A$5:$A$42,0)),"")</f>
        <v>Tier 3</v>
      </c>
    </row>
    <row r="77" spans="1:6" ht="21" customHeight="1" x14ac:dyDescent="0.25">
      <c r="A77" s="24"/>
      <c r="B77" s="24" t="s">
        <v>493</v>
      </c>
      <c r="C77" s="24" t="str">
        <f>IFERROR(INDEX($A69:$A76,MATCH(MIN($E69:$E76),$E69:$E76,0)),"")</f>
        <v>PE3</v>
      </c>
      <c r="D77" s="24"/>
      <c r="E77" s="44">
        <f>MIN($E69:$E76)</f>
        <v>0</v>
      </c>
      <c r="F77" s="24"/>
    </row>
    <row r="80" spans="1:6" ht="21" customHeight="1" x14ac:dyDescent="0.25">
      <c r="A80" s="8" t="s">
        <v>37</v>
      </c>
    </row>
    <row r="81" spans="1:1" ht="21" customHeight="1" x14ac:dyDescent="0.25">
      <c r="A81" s="8" t="s">
        <v>38</v>
      </c>
    </row>
  </sheetData>
  <hyperlinks>
    <hyperlink ref="A80" r:id="rId1" xr:uid="{00000000-0004-0000-0500-000000000000}"/>
    <hyperlink ref="A81" r:id="rId2" xr:uid="{00000000-0004-0000-0500-000001000000}"/>
  </hyperlink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8.6640625" defaultRowHeight="21" x14ac:dyDescent="0.25"/>
  <cols>
    <col min="1" max="1" width="11.6640625" style="1" customWidth="1"/>
    <col min="2" max="2" width="30" style="1" customWidth="1"/>
    <col min="3" max="3" width="20" style="1" customWidth="1"/>
    <col min="4" max="4" width="18" style="1" customWidth="1"/>
    <col min="5" max="5" width="16" style="1" customWidth="1"/>
    <col min="6" max="6" width="20.33203125" style="1" customWidth="1"/>
    <col min="7" max="7" width="12" style="1" customWidth="1"/>
    <col min="8" max="8" width="40" style="1" customWidth="1"/>
    <col min="9" max="9" width="34" style="1" customWidth="1"/>
    <col min="10" max="10" width="14" style="1" customWidth="1"/>
    <col min="11" max="11" width="19.33203125" style="1" customWidth="1"/>
    <col min="12" max="12" width="18.5" style="1" customWidth="1"/>
    <col min="13" max="13" width="19.6640625" style="1" customWidth="1"/>
    <col min="14" max="16384" width="8.6640625" style="1"/>
  </cols>
  <sheetData>
    <row r="1" spans="1:13" ht="21" customHeight="1" x14ac:dyDescent="0.25">
      <c r="A1" s="2" t="s">
        <v>525</v>
      </c>
    </row>
    <row r="2" spans="1:13" ht="21" customHeight="1" x14ac:dyDescent="0.25">
      <c r="A2" s="3" t="s">
        <v>526</v>
      </c>
    </row>
    <row r="3" spans="1:13" ht="21" customHeight="1" x14ac:dyDescent="0.25">
      <c r="A3" s="3"/>
    </row>
    <row r="4" spans="1:13" ht="84" customHeight="1" x14ac:dyDescent="0.25">
      <c r="A4" s="9" t="s">
        <v>42</v>
      </c>
      <c r="B4" s="9" t="s">
        <v>527</v>
      </c>
      <c r="C4" s="9" t="s">
        <v>528</v>
      </c>
      <c r="D4" s="9" t="s">
        <v>529</v>
      </c>
      <c r="E4" s="9" t="s">
        <v>530</v>
      </c>
      <c r="F4" s="9" t="s">
        <v>531</v>
      </c>
      <c r="G4" s="9" t="s">
        <v>532</v>
      </c>
      <c r="H4" s="9" t="s">
        <v>533</v>
      </c>
      <c r="I4" s="9" t="s">
        <v>534</v>
      </c>
      <c r="J4" s="9" t="s">
        <v>535</v>
      </c>
      <c r="K4" s="9" t="s">
        <v>536</v>
      </c>
      <c r="L4" s="9" t="s">
        <v>537</v>
      </c>
      <c r="M4" s="9" t="s">
        <v>538</v>
      </c>
    </row>
    <row r="5" spans="1:13" ht="63" customHeight="1" x14ac:dyDescent="0.25">
      <c r="A5" s="45" t="s">
        <v>539</v>
      </c>
      <c r="B5" s="46" t="s">
        <v>540</v>
      </c>
      <c r="C5" s="46" t="s">
        <v>541</v>
      </c>
      <c r="D5" s="47">
        <v>420000</v>
      </c>
      <c r="E5" s="45">
        <v>8</v>
      </c>
      <c r="F5" s="45">
        <v>41</v>
      </c>
      <c r="G5" s="45">
        <f t="shared" ref="G5:G15" si="0">IF(OR(E5="",F5=""),"",F5-E5)</f>
        <v>33</v>
      </c>
      <c r="H5" s="46" t="s">
        <v>542</v>
      </c>
      <c r="I5" s="46" t="s">
        <v>543</v>
      </c>
      <c r="J5" s="45" t="s">
        <v>544</v>
      </c>
      <c r="K5" s="45" t="s">
        <v>545</v>
      </c>
      <c r="L5" s="46" t="s">
        <v>546</v>
      </c>
      <c r="M5" s="47">
        <f t="shared" ref="M5:M15" si="1">IF(D5="","",D5*5)</f>
        <v>2100000</v>
      </c>
    </row>
    <row r="6" spans="1:13" ht="21" customHeight="1" x14ac:dyDescent="0.25">
      <c r="A6" s="10">
        <v>1</v>
      </c>
      <c r="B6" s="32"/>
      <c r="C6" s="32"/>
      <c r="D6" s="48"/>
      <c r="E6" s="49"/>
      <c r="F6" s="49"/>
      <c r="G6" s="10" t="str">
        <f t="shared" si="0"/>
        <v/>
      </c>
      <c r="H6" s="32"/>
      <c r="I6" s="32"/>
      <c r="J6" s="49"/>
      <c r="K6" s="49"/>
      <c r="L6" s="32"/>
      <c r="M6" s="18" t="str">
        <f t="shared" si="1"/>
        <v/>
      </c>
    </row>
    <row r="7" spans="1:13" ht="21" customHeight="1" x14ac:dyDescent="0.25">
      <c r="A7" s="13">
        <v>2</v>
      </c>
      <c r="B7" s="32"/>
      <c r="C7" s="32"/>
      <c r="D7" s="48"/>
      <c r="E7" s="49"/>
      <c r="F7" s="49"/>
      <c r="G7" s="13" t="str">
        <f t="shared" si="0"/>
        <v/>
      </c>
      <c r="H7" s="32"/>
      <c r="I7" s="32"/>
      <c r="J7" s="49"/>
      <c r="K7" s="49"/>
      <c r="L7" s="32"/>
      <c r="M7" s="19" t="str">
        <f t="shared" si="1"/>
        <v/>
      </c>
    </row>
    <row r="8" spans="1:13" ht="21" customHeight="1" x14ac:dyDescent="0.25">
      <c r="A8" s="10">
        <v>3</v>
      </c>
      <c r="B8" s="32"/>
      <c r="C8" s="32"/>
      <c r="D8" s="48"/>
      <c r="E8" s="49"/>
      <c r="F8" s="49"/>
      <c r="G8" s="10" t="str">
        <f t="shared" si="0"/>
        <v/>
      </c>
      <c r="H8" s="32"/>
      <c r="I8" s="32"/>
      <c r="J8" s="49"/>
      <c r="K8" s="49"/>
      <c r="L8" s="32"/>
      <c r="M8" s="18" t="str">
        <f t="shared" si="1"/>
        <v/>
      </c>
    </row>
    <row r="9" spans="1:13" ht="21" customHeight="1" x14ac:dyDescent="0.25">
      <c r="A9" s="13">
        <v>4</v>
      </c>
      <c r="B9" s="32"/>
      <c r="C9" s="32"/>
      <c r="D9" s="48"/>
      <c r="E9" s="49"/>
      <c r="F9" s="49"/>
      <c r="G9" s="13" t="str">
        <f t="shared" si="0"/>
        <v/>
      </c>
      <c r="H9" s="32"/>
      <c r="I9" s="32"/>
      <c r="J9" s="49"/>
      <c r="K9" s="49"/>
      <c r="L9" s="32"/>
      <c r="M9" s="19" t="str">
        <f t="shared" si="1"/>
        <v/>
      </c>
    </row>
    <row r="10" spans="1:13" ht="21" customHeight="1" x14ac:dyDescent="0.25">
      <c r="A10" s="10">
        <v>5</v>
      </c>
      <c r="B10" s="32"/>
      <c r="C10" s="32"/>
      <c r="D10" s="48"/>
      <c r="E10" s="49"/>
      <c r="F10" s="49"/>
      <c r="G10" s="10" t="str">
        <f t="shared" si="0"/>
        <v/>
      </c>
      <c r="H10" s="32"/>
      <c r="I10" s="32"/>
      <c r="J10" s="49"/>
      <c r="K10" s="49"/>
      <c r="L10" s="32"/>
      <c r="M10" s="18" t="str">
        <f t="shared" si="1"/>
        <v/>
      </c>
    </row>
    <row r="11" spans="1:13" ht="21" customHeight="1" x14ac:dyDescent="0.25">
      <c r="A11" s="13">
        <v>6</v>
      </c>
      <c r="B11" s="32"/>
      <c r="C11" s="32"/>
      <c r="D11" s="48"/>
      <c r="E11" s="49"/>
      <c r="F11" s="49"/>
      <c r="G11" s="13" t="str">
        <f t="shared" si="0"/>
        <v/>
      </c>
      <c r="H11" s="32"/>
      <c r="I11" s="32"/>
      <c r="J11" s="49"/>
      <c r="K11" s="49"/>
      <c r="L11" s="32"/>
      <c r="M11" s="19" t="str">
        <f t="shared" si="1"/>
        <v/>
      </c>
    </row>
    <row r="12" spans="1:13" ht="21" customHeight="1" x14ac:dyDescent="0.25">
      <c r="A12" s="10">
        <v>7</v>
      </c>
      <c r="B12" s="32"/>
      <c r="C12" s="32"/>
      <c r="D12" s="48"/>
      <c r="E12" s="49"/>
      <c r="F12" s="49"/>
      <c r="G12" s="10" t="str">
        <f t="shared" si="0"/>
        <v/>
      </c>
      <c r="H12" s="32"/>
      <c r="I12" s="32"/>
      <c r="J12" s="49"/>
      <c r="K12" s="49"/>
      <c r="L12" s="32"/>
      <c r="M12" s="18" t="str">
        <f t="shared" si="1"/>
        <v/>
      </c>
    </row>
    <row r="13" spans="1:13" ht="21" customHeight="1" x14ac:dyDescent="0.25">
      <c r="A13" s="13">
        <v>8</v>
      </c>
      <c r="B13" s="32"/>
      <c r="C13" s="32"/>
      <c r="D13" s="48"/>
      <c r="E13" s="49"/>
      <c r="F13" s="49"/>
      <c r="G13" s="13" t="str">
        <f t="shared" si="0"/>
        <v/>
      </c>
      <c r="H13" s="32"/>
      <c r="I13" s="32"/>
      <c r="J13" s="49"/>
      <c r="K13" s="49"/>
      <c r="L13" s="32"/>
      <c r="M13" s="19" t="str">
        <f t="shared" si="1"/>
        <v/>
      </c>
    </row>
    <row r="14" spans="1:13" ht="21" customHeight="1" x14ac:dyDescent="0.25">
      <c r="A14" s="10">
        <v>9</v>
      </c>
      <c r="B14" s="32"/>
      <c r="C14" s="32"/>
      <c r="D14" s="48"/>
      <c r="E14" s="49"/>
      <c r="F14" s="49"/>
      <c r="G14" s="10" t="str">
        <f t="shared" si="0"/>
        <v/>
      </c>
      <c r="H14" s="32"/>
      <c r="I14" s="32"/>
      <c r="J14" s="49"/>
      <c r="K14" s="49"/>
      <c r="L14" s="32"/>
      <c r="M14" s="18" t="str">
        <f t="shared" si="1"/>
        <v/>
      </c>
    </row>
    <row r="15" spans="1:13" ht="21" customHeight="1" x14ac:dyDescent="0.25">
      <c r="A15" s="13">
        <v>10</v>
      </c>
      <c r="B15" s="32"/>
      <c r="C15" s="32"/>
      <c r="D15" s="48"/>
      <c r="E15" s="49"/>
      <c r="F15" s="49"/>
      <c r="G15" s="13" t="str">
        <f t="shared" si="0"/>
        <v/>
      </c>
      <c r="H15" s="32"/>
      <c r="I15" s="32"/>
      <c r="J15" s="49"/>
      <c r="K15" s="49"/>
      <c r="L15" s="32"/>
      <c r="M15" s="19" t="str">
        <f t="shared" si="1"/>
        <v/>
      </c>
    </row>
    <row r="17" spans="1:13" ht="21" customHeight="1" x14ac:dyDescent="0.25">
      <c r="A17" s="24"/>
      <c r="B17" s="24" t="s">
        <v>547</v>
      </c>
      <c r="C17" s="24"/>
      <c r="D17" s="24"/>
      <c r="E17" s="24"/>
      <c r="F17" s="24"/>
      <c r="G17" s="24"/>
      <c r="H17" s="24"/>
      <c r="I17" s="24"/>
      <c r="J17" s="24"/>
      <c r="K17" s="24"/>
      <c r="L17" s="24"/>
      <c r="M17" s="50">
        <f>SUM(M6:M15)</f>
        <v>0</v>
      </c>
    </row>
    <row r="19" spans="1:13" ht="21" customHeight="1" x14ac:dyDescent="0.25">
      <c r="A19" s="3" t="s">
        <v>548</v>
      </c>
    </row>
    <row r="20" spans="1:13" ht="21" customHeight="1" x14ac:dyDescent="0.25">
      <c r="A20" s="3" t="s">
        <v>549</v>
      </c>
    </row>
    <row r="21" spans="1:13" ht="21" customHeight="1" x14ac:dyDescent="0.25">
      <c r="A21" s="3" t="s">
        <v>550</v>
      </c>
    </row>
    <row r="24" spans="1:13" ht="21" customHeight="1" x14ac:dyDescent="0.25">
      <c r="A24" s="8" t="s">
        <v>37</v>
      </c>
    </row>
    <row r="25" spans="1:13" ht="21" customHeight="1" x14ac:dyDescent="0.25">
      <c r="A25" s="8" t="s">
        <v>38</v>
      </c>
    </row>
  </sheetData>
  <dataValidations count="1">
    <dataValidation type="list" sqref="J6:K15" xr:uid="{00000000-0002-0000-0600-000000000000}">
      <formula1>"Y,N"</formula1>
      <formula2>0</formula2>
    </dataValidation>
  </dataValidations>
  <hyperlinks>
    <hyperlink ref="A24" r:id="rId1" xr:uid="{00000000-0004-0000-0600-000000000000}"/>
    <hyperlink ref="A25" r:id="rId2" xr:uid="{00000000-0004-0000-0600-000001000000}"/>
  </hyperlink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1"/>
  <sheetViews>
    <sheetView zoomScaleNormal="100" workbookViewId="0">
      <pane xSplit="3" ySplit="4" topLeftCell="D5" activePane="bottomRight" state="frozen"/>
      <selection pane="topRight" activeCell="D1" sqref="D1"/>
      <selection pane="bottomLeft" activeCell="A5" sqref="A5"/>
      <selection pane="bottomRight"/>
    </sheetView>
  </sheetViews>
  <sheetFormatPr baseColWidth="10" defaultColWidth="8.6640625" defaultRowHeight="21" x14ac:dyDescent="0.25"/>
  <cols>
    <col min="1" max="1" width="10.5" style="1" customWidth="1"/>
    <col min="2" max="2" width="32.5" style="1" customWidth="1"/>
    <col min="3" max="3" width="66" style="1" customWidth="1"/>
    <col min="4" max="4" width="9" style="1" customWidth="1"/>
    <col min="5" max="5" width="19" style="1" customWidth="1"/>
    <col min="6" max="6" width="24" style="1" customWidth="1"/>
    <col min="7" max="7" width="22.1640625" style="1" customWidth="1"/>
    <col min="8" max="8" width="14" style="1" customWidth="1"/>
    <col min="9" max="9" width="22.1640625" style="1" customWidth="1"/>
    <col min="10" max="10" width="17" style="1" customWidth="1"/>
    <col min="11" max="11" width="11" style="1" customWidth="1"/>
    <col min="12" max="16384" width="8.6640625" style="1"/>
  </cols>
  <sheetData>
    <row r="1" spans="1:11" ht="21" customHeight="1" x14ac:dyDescent="0.25">
      <c r="A1" s="2" t="s">
        <v>551</v>
      </c>
    </row>
    <row r="2" spans="1:11" ht="21" customHeight="1" x14ac:dyDescent="0.25">
      <c r="A2" s="3" t="s">
        <v>552</v>
      </c>
    </row>
    <row r="3" spans="1:11" ht="21" customHeight="1" x14ac:dyDescent="0.25">
      <c r="A3" s="3"/>
    </row>
    <row r="4" spans="1:11" ht="63" customHeight="1" x14ac:dyDescent="0.25">
      <c r="A4" s="9" t="s">
        <v>112</v>
      </c>
      <c r="B4" s="9" t="s">
        <v>131</v>
      </c>
      <c r="C4" s="9" t="s">
        <v>478</v>
      </c>
      <c r="D4" s="9" t="s">
        <v>57</v>
      </c>
      <c r="E4" s="9" t="s">
        <v>553</v>
      </c>
      <c r="F4" s="9" t="s">
        <v>101</v>
      </c>
      <c r="G4" s="9" t="s">
        <v>554</v>
      </c>
      <c r="H4" s="9" t="s">
        <v>555</v>
      </c>
      <c r="I4" s="9" t="s">
        <v>556</v>
      </c>
      <c r="J4" s="9" t="s">
        <v>557</v>
      </c>
      <c r="K4" s="9" t="s">
        <v>558</v>
      </c>
    </row>
    <row r="5" spans="1:11" ht="105" customHeight="1" x14ac:dyDescent="0.25">
      <c r="A5" s="10" t="s">
        <v>141</v>
      </c>
      <c r="B5" s="11" t="s">
        <v>173</v>
      </c>
      <c r="C5" s="11" t="str">
        <f>IFERROR(INDEX('CSSF v2.0 Full'!$E$5:$E$42,MATCH($A5,'CSSF v2.0 Full'!$A$5:$A$42,0)),"")</f>
        <v>Do you keep offline or immutable backups of critical data, systems, identity services, and virtualization management, protect the backup system itself with separate credentials, and test full restoration at scope?</v>
      </c>
      <c r="D5" s="34" t="s">
        <v>60</v>
      </c>
      <c r="E5" s="12">
        <f>IFERROR(INDEX('CSSF v2.0 Full'!$Q$5:$Q$42,MATCH($A5,'CSSF v2.0 Full'!$A$5:$A$42,0)),0)</f>
        <v>10</v>
      </c>
      <c r="F5" s="32" t="s">
        <v>107</v>
      </c>
      <c r="G5" s="51">
        <f>IFERROR(INDEX('Scoring Keys'!$C$39:$C$42,MATCH($F5,'Scoring Keys'!$B$39:$B$42,0)),0)</f>
        <v>300000</v>
      </c>
      <c r="H5" s="52">
        <v>0</v>
      </c>
      <c r="I5" s="51">
        <f t="shared" ref="I5:I42" si="0">$G5+3*$H5</f>
        <v>300000</v>
      </c>
      <c r="J5" s="12">
        <f t="shared" ref="J5:J42" si="1">IF($I5=0,0,$E5/($I5/100000))</f>
        <v>3.3333333333333335</v>
      </c>
      <c r="K5" s="10">
        <f t="shared" ref="K5:K42" si="2">IF($J5=0,"",RANK($J5,$J$5:$J$42,0))</f>
        <v>27</v>
      </c>
    </row>
    <row r="6" spans="1:11" ht="105" customHeight="1" x14ac:dyDescent="0.25">
      <c r="A6" s="13" t="s">
        <v>144</v>
      </c>
      <c r="B6" s="14" t="s">
        <v>176</v>
      </c>
      <c r="C6" s="14" t="str">
        <f>IFERROR(INDEX('CSSF v2.0 Full'!$E$5:$E$42,MATCH($A6,'CSSF v2.0 Full'!$A$5:$A$42,0)),"")</f>
        <v>Do you have detection and response coverage outside business hours, with a named responder, pre-delegated authority to isolate systems without waiting for executive approval, and a contractual response time?</v>
      </c>
      <c r="D6" s="35" t="s">
        <v>60</v>
      </c>
      <c r="E6" s="15">
        <f>IFERROR(INDEX('CSSF v2.0 Full'!$Q$5:$Q$42,MATCH($A6,'CSSF v2.0 Full'!$A$5:$A$42,0)),0)</f>
        <v>10</v>
      </c>
      <c r="F6" s="32" t="s">
        <v>107</v>
      </c>
      <c r="G6" s="53">
        <f>IFERROR(INDEX('Scoring Keys'!$C$39:$C$42,MATCH($F6,'Scoring Keys'!$B$39:$B$42,0)),0)</f>
        <v>300000</v>
      </c>
      <c r="H6" s="52">
        <v>0</v>
      </c>
      <c r="I6" s="53">
        <f t="shared" si="0"/>
        <v>300000</v>
      </c>
      <c r="J6" s="15">
        <f t="shared" si="1"/>
        <v>3.3333333333333335</v>
      </c>
      <c r="K6" s="13">
        <f t="shared" si="2"/>
        <v>27</v>
      </c>
    </row>
    <row r="7" spans="1:11" ht="84" customHeight="1" x14ac:dyDescent="0.25">
      <c r="A7" s="10" t="s">
        <v>113</v>
      </c>
      <c r="B7" s="11" t="s">
        <v>171</v>
      </c>
      <c r="C7" s="11" t="str">
        <f>IFERROR(INDEX('CSSF v2.0 Full'!$E$5:$E$42,MATCH($A7,'CSSF v2.0 Full'!$A$5:$A$42,0)),"")</f>
        <v>Do you run endpoint detection and response on every workstation, laptop, server, and mobile device, including remote and personally owned devices used for work?</v>
      </c>
      <c r="D7" s="34" t="s">
        <v>60</v>
      </c>
      <c r="E7" s="12">
        <f>IFERROR(INDEX('CSSF v2.0 Full'!$Q$5:$Q$42,MATCH($A7,'CSSF v2.0 Full'!$A$5:$A$42,0)),0)</f>
        <v>9</v>
      </c>
      <c r="F7" s="32" t="s">
        <v>107</v>
      </c>
      <c r="G7" s="51">
        <f>IFERROR(INDEX('Scoring Keys'!$C$39:$C$42,MATCH($F7,'Scoring Keys'!$B$39:$B$42,0)),0)</f>
        <v>300000</v>
      </c>
      <c r="H7" s="52">
        <v>0</v>
      </c>
      <c r="I7" s="51">
        <f t="shared" si="0"/>
        <v>300000</v>
      </c>
      <c r="J7" s="12">
        <f t="shared" si="1"/>
        <v>3</v>
      </c>
      <c r="K7" s="10">
        <f t="shared" si="2"/>
        <v>29</v>
      </c>
    </row>
    <row r="8" spans="1:11" ht="105" customHeight="1" x14ac:dyDescent="0.25">
      <c r="A8" s="13" t="s">
        <v>262</v>
      </c>
      <c r="B8" s="14" t="s">
        <v>171</v>
      </c>
      <c r="C8" s="14" t="str">
        <f>IFERROR(INDEX('CSSF v2.0 Full'!$E$5:$E$42,MATCH($A8,'CSSF v2.0 Full'!$A$5:$A$42,0)),"")</f>
        <v>Do you patch on a risk-based schedule with a defined SLA for CISA Known Exploited Vulnerabilities, and do you measure the percent of KEV items fully remediated rather than partially remediated?</v>
      </c>
      <c r="D8" s="35" t="s">
        <v>60</v>
      </c>
      <c r="E8" s="15">
        <f>IFERROR(INDEX('CSSF v2.0 Full'!$Q$5:$Q$42,MATCH($A8,'CSSF v2.0 Full'!$A$5:$A$42,0)),0)</f>
        <v>9</v>
      </c>
      <c r="F8" s="32" t="s">
        <v>107</v>
      </c>
      <c r="G8" s="53">
        <f>IFERROR(INDEX('Scoring Keys'!$C$39:$C$42,MATCH($F8,'Scoring Keys'!$B$39:$B$42,0)),0)</f>
        <v>300000</v>
      </c>
      <c r="H8" s="52">
        <v>0</v>
      </c>
      <c r="I8" s="53">
        <f t="shared" si="0"/>
        <v>300000</v>
      </c>
      <c r="J8" s="15">
        <f t="shared" si="1"/>
        <v>3</v>
      </c>
      <c r="K8" s="13">
        <f t="shared" si="2"/>
        <v>29</v>
      </c>
    </row>
    <row r="9" spans="1:11" ht="84" customHeight="1" x14ac:dyDescent="0.25">
      <c r="A9" s="10" t="s">
        <v>138</v>
      </c>
      <c r="B9" s="11" t="s">
        <v>169</v>
      </c>
      <c r="C9" s="11" t="str">
        <f>IFERROR(INDEX('CSSF v2.0 Full'!$E$5:$E$42,MATCH($A9,'CSSF v2.0 Full'!$A$5:$A$42,0)),"")</f>
        <v>Do you maintain one authoritative inventory of hardware, software, cloud workloads, SaaS applications, data stores, and identities, each with a named owner and a business criticality tier?</v>
      </c>
      <c r="D9" s="34" t="s">
        <v>60</v>
      </c>
      <c r="E9" s="12">
        <f>IFERROR(INDEX('CSSF v2.0 Full'!$Q$5:$Q$42,MATCH($A9,'CSSF v2.0 Full'!$A$5:$A$42,0)),0)</f>
        <v>9</v>
      </c>
      <c r="F9" s="32" t="s">
        <v>107</v>
      </c>
      <c r="G9" s="51">
        <f>IFERROR(INDEX('Scoring Keys'!$C$39:$C$42,MATCH($F9,'Scoring Keys'!$B$39:$B$42,0)),0)</f>
        <v>300000</v>
      </c>
      <c r="H9" s="52">
        <v>0</v>
      </c>
      <c r="I9" s="51">
        <f t="shared" si="0"/>
        <v>300000</v>
      </c>
      <c r="J9" s="12">
        <f t="shared" si="1"/>
        <v>3</v>
      </c>
      <c r="K9" s="10">
        <f t="shared" si="2"/>
        <v>29</v>
      </c>
    </row>
    <row r="10" spans="1:11" ht="105" customHeight="1" x14ac:dyDescent="0.25">
      <c r="A10" s="13" t="s">
        <v>139</v>
      </c>
      <c r="B10" s="14" t="s">
        <v>170</v>
      </c>
      <c r="C10" s="14" t="str">
        <f>IFERROR(INDEX('CSSF v2.0 Full'!$E$5:$E$42,MATCH($A10,'CSSF v2.0 Full'!$A$5:$A$42,0)),"")</f>
        <v>Do you require phishing-resistant authentication (FIDO2, hardware keys, or certificate based) for remote access, administrative access, and all cloud and SaaS applications, with legacy authentication disabled?</v>
      </c>
      <c r="D10" s="35" t="s">
        <v>60</v>
      </c>
      <c r="E10" s="15">
        <f>IFERROR(INDEX('CSSF v2.0 Full'!$Q$5:$Q$42,MATCH($A10,'CSSF v2.0 Full'!$A$5:$A$42,0)),0)</f>
        <v>9</v>
      </c>
      <c r="F10" s="32" t="s">
        <v>107</v>
      </c>
      <c r="G10" s="53">
        <f>IFERROR(INDEX('Scoring Keys'!$C$39:$C$42,MATCH($F10,'Scoring Keys'!$B$39:$B$42,0)),0)</f>
        <v>300000</v>
      </c>
      <c r="H10" s="52">
        <v>0</v>
      </c>
      <c r="I10" s="53">
        <f t="shared" si="0"/>
        <v>300000</v>
      </c>
      <c r="J10" s="15">
        <f t="shared" si="1"/>
        <v>3</v>
      </c>
      <c r="K10" s="13">
        <f t="shared" si="2"/>
        <v>29</v>
      </c>
    </row>
    <row r="11" spans="1:11" ht="84" customHeight="1" x14ac:dyDescent="0.25">
      <c r="A11" s="10" t="s">
        <v>228</v>
      </c>
      <c r="B11" s="11" t="s">
        <v>170</v>
      </c>
      <c r="C11" s="11" t="str">
        <f>IFERROR(INDEX('CSSF v2.0 Full'!$E$5:$E$42,MATCH($A11,'CSSF v2.0 Full'!$A$5:$A$42,0)),"")</f>
        <v>Do you reduce and tightly control administrative and privileged access, removing standing local admin rights and using just-in-time elevation, including for remote workers and contractors?</v>
      </c>
      <c r="D11" s="34" t="s">
        <v>60</v>
      </c>
      <c r="E11" s="12">
        <f>IFERROR(INDEX('CSSF v2.0 Full'!$Q$5:$Q$42,MATCH($A11,'CSSF v2.0 Full'!$A$5:$A$42,0)),0)</f>
        <v>9</v>
      </c>
      <c r="F11" s="32" t="s">
        <v>107</v>
      </c>
      <c r="G11" s="51">
        <f>IFERROR(INDEX('Scoring Keys'!$C$39:$C$42,MATCH($F11,'Scoring Keys'!$B$39:$B$42,0)),0)</f>
        <v>300000</v>
      </c>
      <c r="H11" s="52">
        <v>0</v>
      </c>
      <c r="I11" s="51">
        <f t="shared" si="0"/>
        <v>300000</v>
      </c>
      <c r="J11" s="12">
        <f t="shared" si="1"/>
        <v>3</v>
      </c>
      <c r="K11" s="10">
        <f t="shared" si="2"/>
        <v>29</v>
      </c>
    </row>
    <row r="12" spans="1:11" ht="84" customHeight="1" x14ac:dyDescent="0.25">
      <c r="A12" s="13" t="s">
        <v>140</v>
      </c>
      <c r="B12" s="14" t="s">
        <v>172</v>
      </c>
      <c r="C12" s="14" t="str">
        <f>IFERROR(INDEX('CSSF v2.0 Full'!$E$5:$E$42,MATCH($A12,'CSSF v2.0 Full'!$A$5:$A$42,0)),"")</f>
        <v>Do you validate your internet-facing footprint by external scan rather than from memory, and remove direct exposure of remote access and management interfaces such as RDP?</v>
      </c>
      <c r="D12" s="35" t="s">
        <v>60</v>
      </c>
      <c r="E12" s="15">
        <f>IFERROR(INDEX('CSSF v2.0 Full'!$Q$5:$Q$42,MATCH($A12,'CSSF v2.0 Full'!$A$5:$A$42,0)),0)</f>
        <v>9</v>
      </c>
      <c r="F12" s="32" t="s">
        <v>106</v>
      </c>
      <c r="G12" s="53">
        <f>IFERROR(INDEX('Scoring Keys'!$C$39:$C$42,MATCH($F12,'Scoring Keys'!$B$39:$B$42,0)),0)</f>
        <v>62500</v>
      </c>
      <c r="H12" s="52">
        <v>0</v>
      </c>
      <c r="I12" s="53">
        <f t="shared" si="0"/>
        <v>62500</v>
      </c>
      <c r="J12" s="15">
        <f t="shared" si="1"/>
        <v>14.4</v>
      </c>
      <c r="K12" s="13">
        <f t="shared" si="2"/>
        <v>9</v>
      </c>
    </row>
    <row r="13" spans="1:11" ht="105" customHeight="1" x14ac:dyDescent="0.25">
      <c r="A13" s="10" t="s">
        <v>143</v>
      </c>
      <c r="B13" s="11" t="s">
        <v>175</v>
      </c>
      <c r="C13" s="11" t="str">
        <f>IFERROR(INDEX('CSSF v2.0 Full'!$E$5:$E$42,MATCH($A13,'CSSF v2.0 Full'!$A$5:$A$42,0)),"")</f>
        <v>Do you maintain a tiered vendor inventory and verify the security posture of critical vendors through continuous external monitoring and evidence, rather than through a questionnaire and an attestation alone?</v>
      </c>
      <c r="D13" s="34" t="s">
        <v>60</v>
      </c>
      <c r="E13" s="12">
        <f>IFERROR(INDEX('CSSF v2.0 Full'!$Q$5:$Q$42,MATCH($A13,'CSSF v2.0 Full'!$A$5:$A$42,0)),0)</f>
        <v>9</v>
      </c>
      <c r="F13" s="32" t="s">
        <v>106</v>
      </c>
      <c r="G13" s="51">
        <f>IFERROR(INDEX('Scoring Keys'!$C$39:$C$42,MATCH($F13,'Scoring Keys'!$B$39:$B$42,0)),0)</f>
        <v>62500</v>
      </c>
      <c r="H13" s="52">
        <v>0</v>
      </c>
      <c r="I13" s="51">
        <f t="shared" si="0"/>
        <v>62500</v>
      </c>
      <c r="J13" s="12">
        <f t="shared" si="1"/>
        <v>14.4</v>
      </c>
      <c r="K13" s="10">
        <f t="shared" si="2"/>
        <v>9</v>
      </c>
    </row>
    <row r="14" spans="1:11" ht="105" customHeight="1" x14ac:dyDescent="0.25">
      <c r="A14" s="13" t="s">
        <v>425</v>
      </c>
      <c r="B14" s="14" t="s">
        <v>176</v>
      </c>
      <c r="C14" s="14" t="str">
        <f>IFERROR(INDEX('CSSF v2.0 Full'!$E$5:$E$42,MATCH($A14,'CSSF v2.0 Full'!$A$5:$A$42,0)),"")</f>
        <v>Have you defined recovery time and recovery point objectives for each critical process and proven them by full-scope restoration test within the last 12 months, with the measured result recorded rather than the target?</v>
      </c>
      <c r="D14" s="35" t="s">
        <v>60</v>
      </c>
      <c r="E14" s="15">
        <f>IFERROR(INDEX('CSSF v2.0 Full'!$Q$5:$Q$42,MATCH($A14,'CSSF v2.0 Full'!$A$5:$A$42,0)),0)</f>
        <v>9</v>
      </c>
      <c r="F14" s="32" t="s">
        <v>106</v>
      </c>
      <c r="G14" s="53">
        <f>IFERROR(INDEX('Scoring Keys'!$C$39:$C$42,MATCH($F14,'Scoring Keys'!$B$39:$B$42,0)),0)</f>
        <v>62500</v>
      </c>
      <c r="H14" s="52">
        <v>0</v>
      </c>
      <c r="I14" s="53">
        <f t="shared" si="0"/>
        <v>62500</v>
      </c>
      <c r="J14" s="15">
        <f t="shared" si="1"/>
        <v>14.4</v>
      </c>
      <c r="K14" s="13">
        <f t="shared" si="2"/>
        <v>9</v>
      </c>
    </row>
    <row r="15" spans="1:11" ht="84" customHeight="1" x14ac:dyDescent="0.25">
      <c r="A15" s="10" t="s">
        <v>337</v>
      </c>
      <c r="B15" s="11" t="s">
        <v>173</v>
      </c>
      <c r="C15" s="11" t="str">
        <f>IFERROR(INDEX('CSSF v2.0 Full'!$E$5:$E$42,MATCH($A15,'CSSF v2.0 Full'!$A$5:$A$42,0)),"")</f>
        <v>Do you know where your sensitive data lives, classify it, and limit access on a least-privilege basis across on premises, cloud, and SaaS, with tooling output rather than judgement as the evidence?</v>
      </c>
      <c r="D15" s="10" t="s">
        <v>63</v>
      </c>
      <c r="E15" s="12">
        <f>IFERROR(INDEX('CSSF v2.0 Full'!$Q$5:$Q$42,MATCH($A15,'CSSF v2.0 Full'!$A$5:$A$42,0)),0)</f>
        <v>8</v>
      </c>
      <c r="F15" s="32" t="s">
        <v>107</v>
      </c>
      <c r="G15" s="51">
        <f>IFERROR(INDEX('Scoring Keys'!$C$39:$C$42,MATCH($F15,'Scoring Keys'!$B$39:$B$42,0)),0)</f>
        <v>300000</v>
      </c>
      <c r="H15" s="52">
        <v>0</v>
      </c>
      <c r="I15" s="51">
        <f t="shared" si="0"/>
        <v>300000</v>
      </c>
      <c r="J15" s="12">
        <f t="shared" si="1"/>
        <v>2.6666666666666665</v>
      </c>
      <c r="K15" s="10">
        <f t="shared" si="2"/>
        <v>34</v>
      </c>
    </row>
    <row r="16" spans="1:11" ht="84" customHeight="1" x14ac:dyDescent="0.25">
      <c r="A16" s="13" t="s">
        <v>202</v>
      </c>
      <c r="B16" s="14" t="s">
        <v>169</v>
      </c>
      <c r="C16" s="14" t="str">
        <f>IFERROR(INDEX('CSSF v2.0 Full'!$E$5:$E$42,MATCH($A16,'CSSF v2.0 Full'!$A$5:$A$42,0)),"")</f>
        <v>Have you documented your risk appetite and tiered your business processes by downtime tolerance and revenue or cost at risk per day, so security spend follows business impact?</v>
      </c>
      <c r="D16" s="13" t="s">
        <v>63</v>
      </c>
      <c r="E16" s="15">
        <f>IFERROR(INDEX('CSSF v2.0 Full'!$Q$5:$Q$42,MATCH($A16,'CSSF v2.0 Full'!$A$5:$A$42,0)),0)</f>
        <v>8</v>
      </c>
      <c r="F16" s="32" t="s">
        <v>106</v>
      </c>
      <c r="G16" s="53">
        <f>IFERROR(INDEX('Scoring Keys'!$C$39:$C$42,MATCH($F16,'Scoring Keys'!$B$39:$B$42,0)),0)</f>
        <v>62500</v>
      </c>
      <c r="H16" s="52">
        <v>0</v>
      </c>
      <c r="I16" s="53">
        <f t="shared" si="0"/>
        <v>62500</v>
      </c>
      <c r="J16" s="15">
        <f t="shared" si="1"/>
        <v>12.8</v>
      </c>
      <c r="K16" s="13">
        <f t="shared" si="2"/>
        <v>12</v>
      </c>
    </row>
    <row r="17" spans="1:11" ht="84" customHeight="1" x14ac:dyDescent="0.25">
      <c r="A17" s="10" t="s">
        <v>310</v>
      </c>
      <c r="B17" s="11" t="s">
        <v>172</v>
      </c>
      <c r="C17" s="11" t="str">
        <f>IFERROR(INDEX('CSSF v2.0 Full'!$E$5:$E$42,MATCH($A17,'CSSF v2.0 Full'!$A$5:$A$42,0)),"")</f>
        <v>Do you centrally collect security logs from network, edge, server, and cloud systems, with retention long enough to investigate, and have you confirmed edge and firewall retention defaults were raised?</v>
      </c>
      <c r="D17" s="10" t="s">
        <v>63</v>
      </c>
      <c r="E17" s="12">
        <f>IFERROR(INDEX('CSSF v2.0 Full'!$Q$5:$Q$42,MATCH($A17,'CSSF v2.0 Full'!$A$5:$A$42,0)),0)</f>
        <v>8</v>
      </c>
      <c r="F17" s="32" t="s">
        <v>107</v>
      </c>
      <c r="G17" s="51">
        <f>IFERROR(INDEX('Scoring Keys'!$C$39:$C$42,MATCH($F17,'Scoring Keys'!$B$39:$B$42,0)),0)</f>
        <v>300000</v>
      </c>
      <c r="H17" s="52">
        <v>0</v>
      </c>
      <c r="I17" s="51">
        <f t="shared" si="0"/>
        <v>300000</v>
      </c>
      <c r="J17" s="12">
        <f t="shared" si="1"/>
        <v>2.6666666666666665</v>
      </c>
      <c r="K17" s="10">
        <f t="shared" si="2"/>
        <v>34</v>
      </c>
    </row>
    <row r="18" spans="1:11" ht="105" customHeight="1" x14ac:dyDescent="0.25">
      <c r="A18" s="13" t="s">
        <v>391</v>
      </c>
      <c r="B18" s="14" t="s">
        <v>175</v>
      </c>
      <c r="C18" s="14" t="str">
        <f>IFERROR(INDEX('CSSF v2.0 Full'!$E$5:$E$42,MATCH($A18,'CSSF v2.0 Full'!$A$5:$A$42,0)),"")</f>
        <v>Do you govern and least-privilege the access vendors and providers hold to your systems, data, and cloud accounts, require phishing-resistant authentication on those accounts, and remove access promptly when an engagement ends?</v>
      </c>
      <c r="D18" s="13" t="s">
        <v>63</v>
      </c>
      <c r="E18" s="15">
        <f>IFERROR(INDEX('CSSF v2.0 Full'!$Q$5:$Q$42,MATCH($A18,'CSSF v2.0 Full'!$A$5:$A$42,0)),0)</f>
        <v>8</v>
      </c>
      <c r="F18" s="32" t="s">
        <v>106</v>
      </c>
      <c r="G18" s="53">
        <f>IFERROR(INDEX('Scoring Keys'!$C$39:$C$42,MATCH($F18,'Scoring Keys'!$B$39:$B$42,0)),0)</f>
        <v>62500</v>
      </c>
      <c r="H18" s="52">
        <v>0</v>
      </c>
      <c r="I18" s="53">
        <f t="shared" si="0"/>
        <v>62500</v>
      </c>
      <c r="J18" s="15">
        <f t="shared" si="1"/>
        <v>12.8</v>
      </c>
      <c r="K18" s="13">
        <f t="shared" si="2"/>
        <v>12</v>
      </c>
    </row>
    <row r="19" spans="1:11" ht="84" customHeight="1" x14ac:dyDescent="0.25">
      <c r="A19" s="10" t="s">
        <v>405</v>
      </c>
      <c r="B19" s="11" t="s">
        <v>175</v>
      </c>
      <c r="C19" s="11" t="str">
        <f>IFERROR(INDEX('CSSF v2.0 Full'!$E$5:$E$42,MATCH($A19,'CSSF v2.0 Full'!$A$5:$A$42,0)),"")</f>
        <v>Have you identified every vendor or platform that supports a critical process with no tested alternative, and do you hold a documented fallback or exit plan for each?</v>
      </c>
      <c r="D19" s="10" t="s">
        <v>63</v>
      </c>
      <c r="E19" s="12">
        <f>IFERROR(INDEX('CSSF v2.0 Full'!$Q$5:$Q$42,MATCH($A19,'CSSF v2.0 Full'!$A$5:$A$42,0)),0)</f>
        <v>8</v>
      </c>
      <c r="F19" s="32" t="s">
        <v>104</v>
      </c>
      <c r="G19" s="51">
        <f>IFERROR(INDEX('Scoring Keys'!$C$39:$C$42,MATCH($F19,'Scoring Keys'!$B$39:$B$42,0)),0)</f>
        <v>12500</v>
      </c>
      <c r="H19" s="52">
        <v>0</v>
      </c>
      <c r="I19" s="51">
        <f t="shared" si="0"/>
        <v>12500</v>
      </c>
      <c r="J19" s="12">
        <f t="shared" si="1"/>
        <v>64</v>
      </c>
      <c r="K19" s="10">
        <f t="shared" si="2"/>
        <v>1</v>
      </c>
    </row>
    <row r="20" spans="1:11" ht="147" customHeight="1" x14ac:dyDescent="0.25">
      <c r="A20" s="13" t="s">
        <v>358</v>
      </c>
      <c r="B20" s="14" t="s">
        <v>174</v>
      </c>
      <c r="C20" s="14" t="str">
        <f>IFERROR(INDEX('CSSF v2.0 Full'!$E$5:$E$42,MATCH($A20,'CSSF v2.0 Full'!$A$5:$A$42,0)),"")</f>
        <v>Do you train your people to identify and report threats across email, voice, and messaging, including AI-generated voice and video impersonation of executives or familiar contacts, run realistic phishing and vishing simulations, and equip help desk staff with identity verification procedures for password and MFA reset requests?</v>
      </c>
      <c r="D20" s="13" t="s">
        <v>63</v>
      </c>
      <c r="E20" s="15">
        <f>IFERROR(INDEX('CSSF v2.0 Full'!$Q$5:$Q$42,MATCH($A20,'CSSF v2.0 Full'!$A$5:$A$42,0)),0)</f>
        <v>8</v>
      </c>
      <c r="F20" s="32" t="s">
        <v>106</v>
      </c>
      <c r="G20" s="53">
        <f>IFERROR(INDEX('Scoring Keys'!$C$39:$C$42,MATCH($F20,'Scoring Keys'!$B$39:$B$42,0)),0)</f>
        <v>62500</v>
      </c>
      <c r="H20" s="52">
        <v>0</v>
      </c>
      <c r="I20" s="53">
        <f t="shared" si="0"/>
        <v>62500</v>
      </c>
      <c r="J20" s="15">
        <f t="shared" si="1"/>
        <v>12.8</v>
      </c>
      <c r="K20" s="13">
        <f t="shared" si="2"/>
        <v>12</v>
      </c>
    </row>
    <row r="21" spans="1:11" ht="105" customHeight="1" x14ac:dyDescent="0.25">
      <c r="A21" s="10" t="s">
        <v>142</v>
      </c>
      <c r="B21" s="11" t="s">
        <v>174</v>
      </c>
      <c r="C21" s="11" t="str">
        <f>IFERROR(INDEX('CSSF v2.0 Full'!$E$5:$E$42,MATCH($A21,'CSSF v2.0 Full'!$A$5:$A$42,0)),"")</f>
        <v>Do you exercise your incident response plan with all stakeholders, with scenarios covering ransomware with data theft, funds transfer fraud, and a critical vendor outage, and do you carry the findings into remediation?</v>
      </c>
      <c r="D21" s="10" t="s">
        <v>63</v>
      </c>
      <c r="E21" s="12">
        <f>IFERROR(INDEX('CSSF v2.0 Full'!$Q$5:$Q$42,MATCH($A21,'CSSF v2.0 Full'!$A$5:$A$42,0)),0)</f>
        <v>8</v>
      </c>
      <c r="F21" s="32" t="s">
        <v>106</v>
      </c>
      <c r="G21" s="51">
        <f>IFERROR(INDEX('Scoring Keys'!$C$39:$C$42,MATCH($F21,'Scoring Keys'!$B$39:$B$42,0)),0)</f>
        <v>62500</v>
      </c>
      <c r="H21" s="52">
        <v>0</v>
      </c>
      <c r="I21" s="51">
        <f t="shared" si="0"/>
        <v>62500</v>
      </c>
      <c r="J21" s="12">
        <f t="shared" si="1"/>
        <v>12.8</v>
      </c>
      <c r="K21" s="10">
        <f t="shared" si="2"/>
        <v>12</v>
      </c>
    </row>
    <row r="22" spans="1:11" ht="84" customHeight="1" x14ac:dyDescent="0.25">
      <c r="A22" s="13" t="s">
        <v>269</v>
      </c>
      <c r="B22" s="14" t="s">
        <v>171</v>
      </c>
      <c r="C22" s="14" t="str">
        <f>IFERROR(INDEX('CSSF v2.0 Full'!$E$5:$E$42,MATCH($A22,'CSSF v2.0 Full'!$A$5:$A$42,0)),"")</f>
        <v>Do you apply documented hardening baselines such as CIS Benchmarks to devices, servers, cloud workloads, and identity systems, and check for configuration drift?</v>
      </c>
      <c r="D22" s="13" t="s">
        <v>63</v>
      </c>
      <c r="E22" s="15">
        <f>IFERROR(INDEX('CSSF v2.0 Full'!$Q$5:$Q$42,MATCH($A22,'CSSF v2.0 Full'!$A$5:$A$42,0)),0)</f>
        <v>7</v>
      </c>
      <c r="F22" s="32" t="s">
        <v>106</v>
      </c>
      <c r="G22" s="53">
        <f>IFERROR(INDEX('Scoring Keys'!$C$39:$C$42,MATCH($F22,'Scoring Keys'!$B$39:$B$42,0)),0)</f>
        <v>62500</v>
      </c>
      <c r="H22" s="52">
        <v>0</v>
      </c>
      <c r="I22" s="53">
        <f t="shared" si="0"/>
        <v>62500</v>
      </c>
      <c r="J22" s="15">
        <f t="shared" si="1"/>
        <v>11.2</v>
      </c>
      <c r="K22" s="13">
        <f t="shared" si="2"/>
        <v>16</v>
      </c>
    </row>
    <row r="23" spans="1:11" ht="63" customHeight="1" x14ac:dyDescent="0.25">
      <c r="A23" s="10" t="s">
        <v>276</v>
      </c>
      <c r="B23" s="11" t="s">
        <v>171</v>
      </c>
      <c r="C23" s="11" t="str">
        <f>IFERROR(INDEX('CSSF v2.0 Full'!$E$5:$E$42,MATCH($A23,'CSSF v2.0 Full'!$A$5:$A$42,0)),"")</f>
        <v>Do you track end of life operating systems, applications, and edge devices, and retire or isolate them on a defined schedule?</v>
      </c>
      <c r="D23" s="10" t="s">
        <v>63</v>
      </c>
      <c r="E23" s="12">
        <f>IFERROR(INDEX('CSSF v2.0 Full'!$Q$5:$Q$42,MATCH($A23,'CSSF v2.0 Full'!$A$5:$A$42,0)),0)</f>
        <v>7</v>
      </c>
      <c r="F23" s="32" t="s">
        <v>108</v>
      </c>
      <c r="G23" s="51">
        <f>IFERROR(INDEX('Scoring Keys'!$C$39:$C$42,MATCH($F23,'Scoring Keys'!$B$39:$B$42,0)),0)</f>
        <v>750000</v>
      </c>
      <c r="H23" s="52">
        <v>0</v>
      </c>
      <c r="I23" s="51">
        <f t="shared" si="0"/>
        <v>750000</v>
      </c>
      <c r="J23" s="12">
        <f t="shared" si="1"/>
        <v>0.93333333333333335</v>
      </c>
      <c r="K23" s="10">
        <f t="shared" si="2"/>
        <v>38</v>
      </c>
    </row>
    <row r="24" spans="1:11" ht="126" customHeight="1" x14ac:dyDescent="0.25">
      <c r="A24" s="13" t="s">
        <v>215</v>
      </c>
      <c r="B24" s="14" t="s">
        <v>169</v>
      </c>
      <c r="C24" s="14" t="str">
        <f>IFERROR(INDEX('CSSF v2.0 Full'!$E$5:$E$42,MATCH($A24,'CSSF v2.0 Full'!$A$5:$A$42,0)),"")</f>
        <v>Do you hold cyber coverage sized against a modelled loss, with the business interruption waiting period shorter than your demonstrated recovery time, and with contingent business interruption, social engineering, and retainer provisions reviewed annually?</v>
      </c>
      <c r="D24" s="13" t="s">
        <v>63</v>
      </c>
      <c r="E24" s="15">
        <f>IFERROR(INDEX('CSSF v2.0 Full'!$Q$5:$Q$42,MATCH($A24,'CSSF v2.0 Full'!$A$5:$A$42,0)),0)</f>
        <v>7</v>
      </c>
      <c r="F24" s="32" t="s">
        <v>106</v>
      </c>
      <c r="G24" s="53">
        <f>IFERROR(INDEX('Scoring Keys'!$C$39:$C$42,MATCH($F24,'Scoring Keys'!$B$39:$B$42,0)),0)</f>
        <v>62500</v>
      </c>
      <c r="H24" s="52">
        <v>0</v>
      </c>
      <c r="I24" s="53">
        <f t="shared" si="0"/>
        <v>62500</v>
      </c>
      <c r="J24" s="15">
        <f t="shared" si="1"/>
        <v>11.2</v>
      </c>
      <c r="K24" s="13">
        <f t="shared" si="2"/>
        <v>16</v>
      </c>
    </row>
    <row r="25" spans="1:11" ht="84" customHeight="1" x14ac:dyDescent="0.25">
      <c r="A25" s="10" t="s">
        <v>235</v>
      </c>
      <c r="B25" s="11" t="s">
        <v>170</v>
      </c>
      <c r="C25" s="11" t="str">
        <f>IFERROR(INDEX('CSSF v2.0 Full'!$E$5:$E$42,MATCH($A25,'CSSF v2.0 Full'!$A$5:$A$42,0)),"")</f>
        <v>Do you periodically review user, privileged, service, and machine access to enforce least privilege and individual accounts, and rotate and expire API keys and OAuth tokens?</v>
      </c>
      <c r="D25" s="10" t="s">
        <v>63</v>
      </c>
      <c r="E25" s="12">
        <f>IFERROR(INDEX('CSSF v2.0 Full'!$Q$5:$Q$42,MATCH($A25,'CSSF v2.0 Full'!$A$5:$A$42,0)),0)</f>
        <v>7</v>
      </c>
      <c r="F25" s="32" t="s">
        <v>106</v>
      </c>
      <c r="G25" s="51">
        <f>IFERROR(INDEX('Scoring Keys'!$C$39:$C$42,MATCH($F25,'Scoring Keys'!$B$39:$B$42,0)),0)</f>
        <v>62500</v>
      </c>
      <c r="H25" s="52">
        <v>0</v>
      </c>
      <c r="I25" s="51">
        <f t="shared" si="0"/>
        <v>62500</v>
      </c>
      <c r="J25" s="12">
        <f t="shared" si="1"/>
        <v>11.2</v>
      </c>
      <c r="K25" s="10">
        <f t="shared" si="2"/>
        <v>16</v>
      </c>
    </row>
    <row r="26" spans="1:11" ht="84" customHeight="1" x14ac:dyDescent="0.25">
      <c r="A26" s="13" t="s">
        <v>242</v>
      </c>
      <c r="B26" s="14" t="s">
        <v>170</v>
      </c>
      <c r="C26" s="14" t="str">
        <f>IFERROR(INDEX('CSSF v2.0 Full'!$E$5:$E$42,MATCH($A26,'CSSF v2.0 Full'!$A$5:$A$42,0)),"")</f>
        <v>Do you centrally collect and actively monitor identity and authentication logs, alert on anomalous sign in and privilege change, and preserve them for a defined period?</v>
      </c>
      <c r="D26" s="13" t="s">
        <v>63</v>
      </c>
      <c r="E26" s="15">
        <f>IFERROR(INDEX('CSSF v2.0 Full'!$Q$5:$Q$42,MATCH($A26,'CSSF v2.0 Full'!$A$5:$A$42,0)),0)</f>
        <v>7</v>
      </c>
      <c r="F26" s="32" t="s">
        <v>107</v>
      </c>
      <c r="G26" s="53">
        <f>IFERROR(INDEX('Scoring Keys'!$C$39:$C$42,MATCH($F26,'Scoring Keys'!$B$39:$B$42,0)),0)</f>
        <v>300000</v>
      </c>
      <c r="H26" s="52">
        <v>0</v>
      </c>
      <c r="I26" s="53">
        <f t="shared" si="0"/>
        <v>300000</v>
      </c>
      <c r="J26" s="15">
        <f t="shared" si="1"/>
        <v>2.3333333333333335</v>
      </c>
      <c r="K26" s="13">
        <f t="shared" si="2"/>
        <v>36</v>
      </c>
    </row>
    <row r="27" spans="1:11" ht="84" customHeight="1" x14ac:dyDescent="0.25">
      <c r="A27" s="10" t="s">
        <v>303</v>
      </c>
      <c r="B27" s="11" t="s">
        <v>172</v>
      </c>
      <c r="C27" s="11" t="str">
        <f>IFERROR(INDEX('CSSF v2.0 Full'!$E$5:$E$42,MATCH($A27,'CSSF v2.0 Full'!$A$5:$A$42,0)),"")</f>
        <v>Do you segment networks so remote, guest, third-party, and operational technology traffic stays isolated from core systems, and do you test the segmentation rather than diagram it?</v>
      </c>
      <c r="D27" s="10" t="s">
        <v>63</v>
      </c>
      <c r="E27" s="12">
        <f>IFERROR(INDEX('CSSF v2.0 Full'!$Q$5:$Q$42,MATCH($A27,'CSSF v2.0 Full'!$A$5:$A$42,0)),0)</f>
        <v>7</v>
      </c>
      <c r="F27" s="32" t="s">
        <v>107</v>
      </c>
      <c r="G27" s="51">
        <f>IFERROR(INDEX('Scoring Keys'!$C$39:$C$42,MATCH($F27,'Scoring Keys'!$B$39:$B$42,0)),0)</f>
        <v>300000</v>
      </c>
      <c r="H27" s="52">
        <v>0</v>
      </c>
      <c r="I27" s="51">
        <f t="shared" si="0"/>
        <v>300000</v>
      </c>
      <c r="J27" s="12">
        <f t="shared" si="1"/>
        <v>2.3333333333333335</v>
      </c>
      <c r="K27" s="10">
        <f t="shared" si="2"/>
        <v>36</v>
      </c>
    </row>
    <row r="28" spans="1:11" ht="84" customHeight="1" x14ac:dyDescent="0.25">
      <c r="A28" s="13" t="s">
        <v>317</v>
      </c>
      <c r="B28" s="14" t="s">
        <v>172</v>
      </c>
      <c r="C28" s="14" t="str">
        <f>IFERROR(INDEX('CSSF v2.0 Full'!$E$5:$E$42,MATCH($A28,'CSSF v2.0 Full'!$A$5:$A$42,0)),"")</f>
        <v>Do you run a risk-based vulnerability management program for internet facing and business critical applications, including SaaS and APIs, with secure development requirements for what you build?</v>
      </c>
      <c r="D28" s="13" t="s">
        <v>63</v>
      </c>
      <c r="E28" s="15">
        <f>IFERROR(INDEX('CSSF v2.0 Full'!$Q$5:$Q$42,MATCH($A28,'CSSF v2.0 Full'!$A$5:$A$42,0)),0)</f>
        <v>7</v>
      </c>
      <c r="F28" s="32" t="s">
        <v>106</v>
      </c>
      <c r="G28" s="53">
        <f>IFERROR(INDEX('Scoring Keys'!$C$39:$C$42,MATCH($F28,'Scoring Keys'!$B$39:$B$42,0)),0)</f>
        <v>62500</v>
      </c>
      <c r="H28" s="52">
        <v>0</v>
      </c>
      <c r="I28" s="53">
        <f t="shared" si="0"/>
        <v>62500</v>
      </c>
      <c r="J28" s="15">
        <f t="shared" si="1"/>
        <v>11.2</v>
      </c>
      <c r="K28" s="13">
        <f t="shared" si="2"/>
        <v>16</v>
      </c>
    </row>
    <row r="29" spans="1:11" ht="105" customHeight="1" x14ac:dyDescent="0.25">
      <c r="A29" s="10" t="s">
        <v>412</v>
      </c>
      <c r="B29" s="11" t="s">
        <v>175</v>
      </c>
      <c r="C29" s="11" t="str">
        <f>IFERROR(INDEX('CSSF v2.0 Full'!$E$5:$E$42,MATCH($A29,'CSSF v2.0 Full'!$A$5:$A$42,0)),"")</f>
        <v>Do your critical vendor contracts carry a breach notification SLA measured in hours, restoration commitments, subcontractor disclosure, audit rights, and a defined communication channel for use during an incident?</v>
      </c>
      <c r="D29" s="10" t="s">
        <v>63</v>
      </c>
      <c r="E29" s="12">
        <f>IFERROR(INDEX('CSSF v2.0 Full'!$Q$5:$Q$42,MATCH($A29,'CSSF v2.0 Full'!$A$5:$A$42,0)),0)</f>
        <v>7</v>
      </c>
      <c r="F29" s="32" t="s">
        <v>104</v>
      </c>
      <c r="G29" s="51">
        <f>IFERROR(INDEX('Scoring Keys'!$C$39:$C$42,MATCH($F29,'Scoring Keys'!$B$39:$B$42,0)),0)</f>
        <v>12500</v>
      </c>
      <c r="H29" s="52">
        <v>0</v>
      </c>
      <c r="I29" s="51">
        <f t="shared" si="0"/>
        <v>12500</v>
      </c>
      <c r="J29" s="12">
        <f t="shared" si="1"/>
        <v>56</v>
      </c>
      <c r="K29" s="10">
        <f t="shared" si="2"/>
        <v>2</v>
      </c>
    </row>
    <row r="30" spans="1:11" ht="84" customHeight="1" x14ac:dyDescent="0.25">
      <c r="A30" s="13" t="s">
        <v>432</v>
      </c>
      <c r="B30" s="14" t="s">
        <v>176</v>
      </c>
      <c r="C30" s="14" t="str">
        <f>IFERROR(INDEX('CSSF v2.0 Full'!$E$5:$E$42,MATCH($A30,'CSSF v2.0 Full'!$A$5:$A$42,0)),"")</f>
        <v>Do your top critical processes have documented manual or degraded-mode operating procedures that let the business keep running without IT, and have staff exercised them in the last 12 months?</v>
      </c>
      <c r="D30" s="13" t="s">
        <v>63</v>
      </c>
      <c r="E30" s="15">
        <f>IFERROR(INDEX('CSSF v2.0 Full'!$Q$5:$Q$42,MATCH($A30,'CSSF v2.0 Full'!$A$5:$A$42,0)),0)</f>
        <v>7</v>
      </c>
      <c r="F30" s="32" t="s">
        <v>104</v>
      </c>
      <c r="G30" s="53">
        <f>IFERROR(INDEX('Scoring Keys'!$C$39:$C$42,MATCH($F30,'Scoring Keys'!$B$39:$B$42,0)),0)</f>
        <v>12500</v>
      </c>
      <c r="H30" s="52">
        <v>0</v>
      </c>
      <c r="I30" s="53">
        <f t="shared" si="0"/>
        <v>12500</v>
      </c>
      <c r="J30" s="15">
        <f t="shared" si="1"/>
        <v>56</v>
      </c>
      <c r="K30" s="13">
        <f t="shared" si="2"/>
        <v>2</v>
      </c>
    </row>
    <row r="31" spans="1:11" ht="63" customHeight="1" x14ac:dyDescent="0.25">
      <c r="A31" s="10" t="s">
        <v>439</v>
      </c>
      <c r="B31" s="11" t="s">
        <v>176</v>
      </c>
      <c r="C31" s="11" t="str">
        <f>IFERROR(INDEX('CSSF v2.0 Full'!$E$5:$E$42,MATCH($A31,'CSSF v2.0 Full'!$A$5:$A$42,0)),"")</f>
        <v>Do you maintain a dependency map from each critical process to the systems, data, identities, and vendors it requires, and refresh it at least annually?</v>
      </c>
      <c r="D31" s="10" t="s">
        <v>63</v>
      </c>
      <c r="E31" s="12">
        <f>IFERROR(INDEX('CSSF v2.0 Full'!$Q$5:$Q$42,MATCH($A31,'CSSF v2.0 Full'!$A$5:$A$42,0)),0)</f>
        <v>7</v>
      </c>
      <c r="F31" s="32" t="s">
        <v>106</v>
      </c>
      <c r="G31" s="51">
        <f>IFERROR(INDEX('Scoring Keys'!$C$39:$C$42,MATCH($F31,'Scoring Keys'!$B$39:$B$42,0)),0)</f>
        <v>62500</v>
      </c>
      <c r="H31" s="52">
        <v>0</v>
      </c>
      <c r="I31" s="51">
        <f t="shared" si="0"/>
        <v>62500</v>
      </c>
      <c r="J31" s="12">
        <f t="shared" si="1"/>
        <v>11.2</v>
      </c>
      <c r="K31" s="10">
        <f t="shared" si="2"/>
        <v>16</v>
      </c>
    </row>
    <row r="32" spans="1:11" ht="105" customHeight="1" x14ac:dyDescent="0.25">
      <c r="A32" s="13" t="s">
        <v>446</v>
      </c>
      <c r="B32" s="14" t="s">
        <v>176</v>
      </c>
      <c r="C32" s="14" t="str">
        <f>IFERROR(INDEX('CSSF v2.0 Full'!$E$5:$E$42,MATCH($A32,'CSSF v2.0 Full'!$A$5:$A$42,0)),"")</f>
        <v>Do you hold pre-arranged incident response, forensics, breach counsel, and communications capability with defined activation authority, plus a decided position on ransom payment before you need one?</v>
      </c>
      <c r="D32" s="13" t="s">
        <v>63</v>
      </c>
      <c r="E32" s="15">
        <f>IFERROR(INDEX('CSSF v2.0 Full'!$Q$5:$Q$42,MATCH($A32,'CSSF v2.0 Full'!$A$5:$A$42,0)),0)</f>
        <v>7</v>
      </c>
      <c r="F32" s="32" t="s">
        <v>106</v>
      </c>
      <c r="G32" s="53">
        <f>IFERROR(INDEX('Scoring Keys'!$C$39:$C$42,MATCH($F32,'Scoring Keys'!$B$39:$B$42,0)),0)</f>
        <v>62500</v>
      </c>
      <c r="H32" s="52">
        <v>0</v>
      </c>
      <c r="I32" s="53">
        <f t="shared" si="0"/>
        <v>62500</v>
      </c>
      <c r="J32" s="15">
        <f t="shared" si="1"/>
        <v>11.2</v>
      </c>
      <c r="K32" s="13">
        <f t="shared" si="2"/>
        <v>16</v>
      </c>
    </row>
    <row r="33" spans="1:11" ht="147" customHeight="1" x14ac:dyDescent="0.25">
      <c r="A33" s="10" t="s">
        <v>344</v>
      </c>
      <c r="B33" s="11" t="s">
        <v>173</v>
      </c>
      <c r="C33" s="11" t="str">
        <f>IFERROR(INDEX('CSSF v2.0 Full'!$E$5:$E$42,MATCH($A33,'CSSF v2.0 Full'!$A$5:$A$42,0)),"")</f>
        <v>Do you require out-of-band verification and dual authorization for payment instructions, wire transfers, and vendor bank detail changes, using a phone number pulled from a source independent of the request itself, such as a maintained vendor directory, rather than a number supplied in the email, call, or voicemail asking for the change?</v>
      </c>
      <c r="D33" s="10" t="s">
        <v>66</v>
      </c>
      <c r="E33" s="12">
        <f>IFERROR(INDEX('CSSF v2.0 Full'!$Q$5:$Q$42,MATCH($A33,'CSSF v2.0 Full'!$A$5:$A$42,0)),0)</f>
        <v>6</v>
      </c>
      <c r="F33" s="32" t="s">
        <v>104</v>
      </c>
      <c r="G33" s="51">
        <f>IFERROR(INDEX('Scoring Keys'!$C$39:$C$42,MATCH($F33,'Scoring Keys'!$B$39:$B$42,0)),0)</f>
        <v>12500</v>
      </c>
      <c r="H33" s="52">
        <v>0</v>
      </c>
      <c r="I33" s="51">
        <f t="shared" si="0"/>
        <v>12500</v>
      </c>
      <c r="J33" s="12">
        <f t="shared" si="1"/>
        <v>48</v>
      </c>
      <c r="K33" s="10">
        <f t="shared" si="2"/>
        <v>4</v>
      </c>
    </row>
    <row r="34" spans="1:11" ht="84" customHeight="1" x14ac:dyDescent="0.25">
      <c r="A34" s="13" t="s">
        <v>283</v>
      </c>
      <c r="B34" s="14" t="s">
        <v>171</v>
      </c>
      <c r="C34" s="14" t="str">
        <f>IFERROR(INDEX('CSSF v2.0 Full'!$E$5:$E$42,MATCH($A34,'CSSF v2.0 Full'!$A$5:$A$42,0)),"")</f>
        <v>Do you test, stage, and stage-roll third-party agent, firmware, and application updates with a proven rollback path, and require the same of managed providers pushing changes into your environment?</v>
      </c>
      <c r="D34" s="13" t="s">
        <v>66</v>
      </c>
      <c r="E34" s="15">
        <f>IFERROR(INDEX('CSSF v2.0 Full'!$Q$5:$Q$42,MATCH($A34,'CSSF v2.0 Full'!$A$5:$A$42,0)),0)</f>
        <v>6</v>
      </c>
      <c r="F34" s="32" t="s">
        <v>104</v>
      </c>
      <c r="G34" s="53">
        <f>IFERROR(INDEX('Scoring Keys'!$C$39:$C$42,MATCH($F34,'Scoring Keys'!$B$39:$B$42,0)),0)</f>
        <v>12500</v>
      </c>
      <c r="H34" s="52">
        <v>0</v>
      </c>
      <c r="I34" s="53">
        <f t="shared" si="0"/>
        <v>12500</v>
      </c>
      <c r="J34" s="15">
        <f t="shared" si="1"/>
        <v>48</v>
      </c>
      <c r="K34" s="13">
        <f t="shared" si="2"/>
        <v>4</v>
      </c>
    </row>
    <row r="35" spans="1:11" ht="84" customHeight="1" x14ac:dyDescent="0.25">
      <c r="A35" s="10" t="s">
        <v>195</v>
      </c>
      <c r="B35" s="11" t="s">
        <v>169</v>
      </c>
      <c r="C35" s="11" t="str">
        <f>IFERROR(INDEX('CSSF v2.0 Full'!$E$5:$E$42,MATCH($A35,'CSSF v2.0 Full'!$A$5:$A$42,0)),"")</f>
        <v>Is a named executive accountable for cyber risk, with defined decision rights (including authority to halt operations or isolate systems during an incident) and a set reporting cadence to the board or sponsor?</v>
      </c>
      <c r="D35" s="10" t="s">
        <v>66</v>
      </c>
      <c r="E35" s="12">
        <f>IFERROR(INDEX('CSSF v2.0 Full'!$Q$5:$Q$42,MATCH($A35,'CSSF v2.0 Full'!$A$5:$A$42,0)),0)</f>
        <v>6</v>
      </c>
      <c r="F35" s="32" t="s">
        <v>104</v>
      </c>
      <c r="G35" s="51">
        <f>IFERROR(INDEX('Scoring Keys'!$C$39:$C$42,MATCH($F35,'Scoring Keys'!$B$39:$B$42,0)),0)</f>
        <v>12500</v>
      </c>
      <c r="H35" s="52">
        <v>0</v>
      </c>
      <c r="I35" s="51">
        <f t="shared" si="0"/>
        <v>12500</v>
      </c>
      <c r="J35" s="12">
        <f t="shared" si="1"/>
        <v>48</v>
      </c>
      <c r="K35" s="10">
        <f t="shared" si="2"/>
        <v>4</v>
      </c>
    </row>
    <row r="36" spans="1:11" ht="63" customHeight="1" x14ac:dyDescent="0.25">
      <c r="A36" s="13" t="s">
        <v>249</v>
      </c>
      <c r="B36" s="14" t="s">
        <v>170</v>
      </c>
      <c r="C36" s="14" t="str">
        <f>IFERROR(INDEX('CSSF v2.0 Full'!$E$5:$E$42,MATCH($A36,'CSSF v2.0 Full'!$A$5:$A$42,0)),"")</f>
        <v>Do you inventory the AI tools and agents in use, govern their data access and permissions under least privilege, and prohibit and detect unmanaged AI?</v>
      </c>
      <c r="D36" s="13" t="s">
        <v>66</v>
      </c>
      <c r="E36" s="15">
        <f>IFERROR(INDEX('CSSF v2.0 Full'!$Q$5:$Q$42,MATCH($A36,'CSSF v2.0 Full'!$A$5:$A$42,0)),0)</f>
        <v>6</v>
      </c>
      <c r="F36" s="32" t="s">
        <v>106</v>
      </c>
      <c r="G36" s="53">
        <f>IFERROR(INDEX('Scoring Keys'!$C$39:$C$42,MATCH($F36,'Scoring Keys'!$B$39:$B$42,0)),0)</f>
        <v>62500</v>
      </c>
      <c r="H36" s="52">
        <v>0</v>
      </c>
      <c r="I36" s="53">
        <f t="shared" si="0"/>
        <v>62500</v>
      </c>
      <c r="J36" s="15">
        <f t="shared" si="1"/>
        <v>9.6</v>
      </c>
      <c r="K36" s="13">
        <f t="shared" si="2"/>
        <v>22</v>
      </c>
    </row>
    <row r="37" spans="1:11" ht="84" customHeight="1" x14ac:dyDescent="0.25">
      <c r="A37" s="10" t="s">
        <v>296</v>
      </c>
      <c r="B37" s="11" t="s">
        <v>172</v>
      </c>
      <c r="C37" s="11" t="str">
        <f>IFERROR(INDEX('CSSF v2.0 Full'!$E$5:$E$42,MATCH($A37,'CSSF v2.0 Full'!$A$5:$A$42,0)),"")</f>
        <v>Do you authenticate email with SPF, DKIM, and DMARC at enforcement, and filter malicious links and attachments with sandboxing across email, chat, and collaboration platforms?</v>
      </c>
      <c r="D37" s="10" t="s">
        <v>66</v>
      </c>
      <c r="E37" s="12">
        <f>IFERROR(INDEX('CSSF v2.0 Full'!$Q$5:$Q$42,MATCH($A37,'CSSF v2.0 Full'!$A$5:$A$42,0)),0)</f>
        <v>6</v>
      </c>
      <c r="F37" s="32" t="s">
        <v>106</v>
      </c>
      <c r="G37" s="51">
        <f>IFERROR(INDEX('Scoring Keys'!$C$39:$C$42,MATCH($F37,'Scoring Keys'!$B$39:$B$42,0)),0)</f>
        <v>62500</v>
      </c>
      <c r="H37" s="52">
        <v>0</v>
      </c>
      <c r="I37" s="51">
        <f t="shared" si="0"/>
        <v>62500</v>
      </c>
      <c r="J37" s="12">
        <f t="shared" si="1"/>
        <v>9.6</v>
      </c>
      <c r="K37" s="10">
        <f t="shared" si="2"/>
        <v>22</v>
      </c>
    </row>
    <row r="38" spans="1:11" ht="126" customHeight="1" x14ac:dyDescent="0.25">
      <c r="A38" s="13" t="s">
        <v>371</v>
      </c>
      <c r="B38" s="14" t="s">
        <v>174</v>
      </c>
      <c r="C38" s="14" t="str">
        <f>IFERROR(INDEX('CSSF v2.0 Full'!$E$5:$E$42,MATCH($A38,'CSSF v2.0 Full'!$A$5:$A$42,0)),"")</f>
        <v>Do you screen new hires and contractors appropriately, verify identity at hire including for remote and video-interviewed roles where a candidate may be using voice or video spoofing to obtain network access, and govern access at onboarding and offboarding with completion records?</v>
      </c>
      <c r="D38" s="13" t="s">
        <v>66</v>
      </c>
      <c r="E38" s="15">
        <f>IFERROR(INDEX('CSSF v2.0 Full'!$Q$5:$Q$42,MATCH($A38,'CSSF v2.0 Full'!$A$5:$A$42,0)),0)</f>
        <v>6</v>
      </c>
      <c r="F38" s="32" t="s">
        <v>104</v>
      </c>
      <c r="G38" s="53">
        <f>IFERROR(INDEX('Scoring Keys'!$C$39:$C$42,MATCH($F38,'Scoring Keys'!$B$39:$B$42,0)),0)</f>
        <v>12500</v>
      </c>
      <c r="H38" s="52">
        <v>0</v>
      </c>
      <c r="I38" s="53">
        <f t="shared" si="0"/>
        <v>12500</v>
      </c>
      <c r="J38" s="15">
        <f t="shared" si="1"/>
        <v>48</v>
      </c>
      <c r="K38" s="13">
        <f t="shared" si="2"/>
        <v>4</v>
      </c>
    </row>
    <row r="39" spans="1:11" ht="63" customHeight="1" x14ac:dyDescent="0.25">
      <c r="A39" s="10" t="s">
        <v>330</v>
      </c>
      <c r="B39" s="11" t="s">
        <v>173</v>
      </c>
      <c r="C39" s="11" t="str">
        <f>IFERROR(INDEX('CSSF v2.0 Full'!$E$5:$E$42,MATCH($A39,'CSSF v2.0 Full'!$A$5:$A$42,0)),"")</f>
        <v>Do you encrypt sensitive data at rest and in transit, including data held in cloud and SaaS platforms, with managed keys?</v>
      </c>
      <c r="D39" s="10" t="s">
        <v>66</v>
      </c>
      <c r="E39" s="12">
        <f>IFERROR(INDEX('CSSF v2.0 Full'!$Q$5:$Q$42,MATCH($A39,'CSSF v2.0 Full'!$A$5:$A$42,0)),0)</f>
        <v>5</v>
      </c>
      <c r="F39" s="32" t="s">
        <v>106</v>
      </c>
      <c r="G39" s="51">
        <f>IFERROR(INDEX('Scoring Keys'!$C$39:$C$42,MATCH($F39,'Scoring Keys'!$B$39:$B$42,0)),0)</f>
        <v>62500</v>
      </c>
      <c r="H39" s="52">
        <v>0</v>
      </c>
      <c r="I39" s="51">
        <f t="shared" si="0"/>
        <v>62500</v>
      </c>
      <c r="J39" s="12">
        <f t="shared" si="1"/>
        <v>8</v>
      </c>
      <c r="K39" s="10">
        <f t="shared" si="2"/>
        <v>24</v>
      </c>
    </row>
    <row r="40" spans="1:11" ht="84" customHeight="1" x14ac:dyDescent="0.25">
      <c r="A40" s="13" t="s">
        <v>351</v>
      </c>
      <c r="B40" s="14" t="s">
        <v>173</v>
      </c>
      <c r="C40" s="14" t="str">
        <f>IFERROR(INDEX('CSSF v2.0 Full'!$E$5:$E$42,MATCH($A40,'CSSF v2.0 Full'!$A$5:$A$42,0)),"")</f>
        <v>Do you map your data protection obligations across privacy law, contract, and sector rules, and maintain breach notification readiness including knowing what data would be reportable and to whom?</v>
      </c>
      <c r="D40" s="13" t="s">
        <v>66</v>
      </c>
      <c r="E40" s="15">
        <f>IFERROR(INDEX('CSSF v2.0 Full'!$Q$5:$Q$42,MATCH($A40,'CSSF v2.0 Full'!$A$5:$A$42,0)),0)</f>
        <v>5</v>
      </c>
      <c r="F40" s="32" t="s">
        <v>106</v>
      </c>
      <c r="G40" s="53">
        <f>IFERROR(INDEX('Scoring Keys'!$C$39:$C$42,MATCH($F40,'Scoring Keys'!$B$39:$B$42,0)),0)</f>
        <v>62500</v>
      </c>
      <c r="H40" s="52">
        <v>0</v>
      </c>
      <c r="I40" s="53">
        <f t="shared" si="0"/>
        <v>62500</v>
      </c>
      <c r="J40" s="15">
        <f t="shared" si="1"/>
        <v>8</v>
      </c>
      <c r="K40" s="13">
        <f t="shared" si="2"/>
        <v>24</v>
      </c>
    </row>
    <row r="41" spans="1:11" ht="84" customHeight="1" x14ac:dyDescent="0.25">
      <c r="A41" s="10" t="s">
        <v>378</v>
      </c>
      <c r="B41" s="11" t="s">
        <v>174</v>
      </c>
      <c r="C41" s="11" t="str">
        <f>IFERROR(INDEX('CSSF v2.0 Full'!$E$5:$E$42,MATCH($A41,'CSSF v2.0 Full'!$A$5:$A$42,0)),"")</f>
        <v>Do you secure remote and home work environments and company devices off premises, covering managed enrollment, full disk encryption, screen privacy, and secure disposal of media?</v>
      </c>
      <c r="D41" s="10" t="s">
        <v>66</v>
      </c>
      <c r="E41" s="12">
        <f>IFERROR(INDEX('CSSF v2.0 Full'!$Q$5:$Q$42,MATCH($A41,'CSSF v2.0 Full'!$A$5:$A$42,0)),0)</f>
        <v>5</v>
      </c>
      <c r="F41" s="32" t="s">
        <v>106</v>
      </c>
      <c r="G41" s="51">
        <f>IFERROR(INDEX('Scoring Keys'!$C$39:$C$42,MATCH($F41,'Scoring Keys'!$B$39:$B$42,0)),0)</f>
        <v>62500</v>
      </c>
      <c r="H41" s="52">
        <v>0</v>
      </c>
      <c r="I41" s="51">
        <f t="shared" si="0"/>
        <v>62500</v>
      </c>
      <c r="J41" s="12">
        <f t="shared" si="1"/>
        <v>8</v>
      </c>
      <c r="K41" s="10">
        <f t="shared" si="2"/>
        <v>24</v>
      </c>
    </row>
    <row r="42" spans="1:11" ht="84" customHeight="1" x14ac:dyDescent="0.25">
      <c r="A42" s="13" t="s">
        <v>398</v>
      </c>
      <c r="B42" s="14" t="s">
        <v>175</v>
      </c>
      <c r="C42" s="14" t="str">
        <f>IFERROR(INDEX('CSSF v2.0 Full'!$E$5:$E$42,MATCH($A42,'CSSF v2.0 Full'!$A$5:$A$42,0)),"")</f>
        <v>Do you govern physical and on-site access for visitors, vendors, and contractors, including building and operational technology systems, and protect any physical sites you operate?</v>
      </c>
      <c r="D42" s="13" t="s">
        <v>66</v>
      </c>
      <c r="E42" s="15">
        <f>IFERROR(INDEX('CSSF v2.0 Full'!$Q$5:$Q$42,MATCH($A42,'CSSF v2.0 Full'!$A$5:$A$42,0)),0)</f>
        <v>4</v>
      </c>
      <c r="F42" s="32" t="s">
        <v>104</v>
      </c>
      <c r="G42" s="53">
        <f>IFERROR(INDEX('Scoring Keys'!$C$39:$C$42,MATCH($F42,'Scoring Keys'!$B$39:$B$42,0)),0)</f>
        <v>12500</v>
      </c>
      <c r="H42" s="52">
        <v>0</v>
      </c>
      <c r="I42" s="53">
        <f t="shared" si="0"/>
        <v>12500</v>
      </c>
      <c r="J42" s="15">
        <f t="shared" si="1"/>
        <v>32</v>
      </c>
      <c r="K42" s="13">
        <f t="shared" si="2"/>
        <v>8</v>
      </c>
    </row>
    <row r="44" spans="1:11" ht="21" customHeight="1" x14ac:dyDescent="0.25">
      <c r="A44" s="24"/>
      <c r="B44" s="24"/>
      <c r="C44" s="24" t="s">
        <v>453</v>
      </c>
      <c r="D44" s="24"/>
      <c r="E44" s="25">
        <f>SUM(E5:E42)</f>
        <v>280</v>
      </c>
      <c r="F44" s="24"/>
      <c r="G44" s="50">
        <f>SUM(G5:G42)</f>
        <v>5275000</v>
      </c>
      <c r="H44" s="50">
        <f>SUM(H5:H42)</f>
        <v>0</v>
      </c>
      <c r="I44" s="50">
        <f>SUM(I5:I42)</f>
        <v>5275000</v>
      </c>
      <c r="J44" s="24"/>
      <c r="K44" s="24"/>
    </row>
    <row r="46" spans="1:11" ht="21" customHeight="1" x14ac:dyDescent="0.25">
      <c r="A46" s="3" t="s">
        <v>559</v>
      </c>
    </row>
    <row r="47" spans="1:11" ht="21" customHeight="1" x14ac:dyDescent="0.25">
      <c r="A47" s="3" t="s">
        <v>560</v>
      </c>
    </row>
    <row r="50" spans="1:1" ht="21" customHeight="1" x14ac:dyDescent="0.25">
      <c r="A50" s="8" t="s">
        <v>37</v>
      </c>
    </row>
    <row r="51" spans="1:1" ht="21" customHeight="1" x14ac:dyDescent="0.25">
      <c r="A51" s="8" t="s">
        <v>38</v>
      </c>
    </row>
  </sheetData>
  <autoFilter ref="A4:K42" xr:uid="{00000000-0009-0000-0000-000007000000}"/>
  <hyperlinks>
    <hyperlink ref="A50" r:id="rId1" xr:uid="{00000000-0004-0000-0700-000000000000}"/>
    <hyperlink ref="A51" r:id="rId2" xr:uid="{00000000-0004-0000-0700-000001000000}"/>
  </hyperlink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8"/>
  <sheetViews>
    <sheetView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6640625" defaultRowHeight="21" x14ac:dyDescent="0.25"/>
  <cols>
    <col min="1" max="1" width="11.6640625" style="1" customWidth="1"/>
    <col min="2" max="2" width="32.5" style="1" customWidth="1"/>
    <col min="3" max="3" width="58" style="1" customWidth="1"/>
    <col min="4" max="4" width="15.33203125" style="1" customWidth="1"/>
    <col min="5" max="5" width="11.33203125" style="1" customWidth="1"/>
    <col min="6" max="6" width="30" style="1" customWidth="1"/>
    <col min="7" max="7" width="24" style="1" customWidth="1"/>
    <col min="8" max="10" width="53.83203125" style="1" customWidth="1"/>
    <col min="11" max="16384" width="8.6640625" style="1"/>
  </cols>
  <sheetData>
    <row r="1" spans="1:10" ht="21" customHeight="1" x14ac:dyDescent="0.25">
      <c r="A1" s="2" t="s">
        <v>561</v>
      </c>
    </row>
    <row r="2" spans="1:10" ht="21" customHeight="1" x14ac:dyDescent="0.25">
      <c r="A2" s="3" t="s">
        <v>562</v>
      </c>
    </row>
    <row r="3" spans="1:10" ht="21" customHeight="1" x14ac:dyDescent="0.25">
      <c r="A3" s="3"/>
    </row>
    <row r="4" spans="1:10" ht="21" customHeight="1" x14ac:dyDescent="0.25">
      <c r="A4" s="9" t="s">
        <v>112</v>
      </c>
      <c r="B4" s="9" t="s">
        <v>131</v>
      </c>
      <c r="C4" s="9" t="s">
        <v>563</v>
      </c>
      <c r="D4" s="9" t="s">
        <v>479</v>
      </c>
      <c r="E4" s="9" t="s">
        <v>57</v>
      </c>
      <c r="F4" s="9" t="s">
        <v>564</v>
      </c>
      <c r="G4" s="9" t="s">
        <v>565</v>
      </c>
      <c r="H4" s="9" t="s">
        <v>566</v>
      </c>
      <c r="I4" s="9" t="s">
        <v>567</v>
      </c>
      <c r="J4" s="9" t="s">
        <v>568</v>
      </c>
    </row>
    <row r="5" spans="1:10" ht="84" customHeight="1" x14ac:dyDescent="0.25">
      <c r="A5" s="10" t="s">
        <v>195</v>
      </c>
      <c r="B5" s="11" t="s">
        <v>169</v>
      </c>
      <c r="C5" s="11" t="s">
        <v>569</v>
      </c>
      <c r="D5" s="10">
        <v>6</v>
      </c>
      <c r="E5" s="10" t="s">
        <v>66</v>
      </c>
      <c r="F5" s="11" t="s">
        <v>570</v>
      </c>
      <c r="G5" s="10" t="s">
        <v>571</v>
      </c>
      <c r="H5" s="11" t="s">
        <v>572</v>
      </c>
      <c r="I5" s="11" t="s">
        <v>573</v>
      </c>
      <c r="J5" s="11" t="s">
        <v>574</v>
      </c>
    </row>
    <row r="6" spans="1:10" ht="84" customHeight="1" x14ac:dyDescent="0.25">
      <c r="A6" s="13" t="s">
        <v>202</v>
      </c>
      <c r="B6" s="14" t="s">
        <v>169</v>
      </c>
      <c r="C6" s="14" t="s">
        <v>575</v>
      </c>
      <c r="D6" s="13">
        <v>8</v>
      </c>
      <c r="E6" s="13" t="s">
        <v>63</v>
      </c>
      <c r="F6" s="14" t="s">
        <v>576</v>
      </c>
      <c r="G6" s="13" t="s">
        <v>577</v>
      </c>
      <c r="H6" s="14" t="s">
        <v>578</v>
      </c>
      <c r="I6" s="14" t="s">
        <v>579</v>
      </c>
      <c r="J6" s="14" t="s">
        <v>580</v>
      </c>
    </row>
    <row r="7" spans="1:10" ht="84" customHeight="1" x14ac:dyDescent="0.25">
      <c r="A7" s="10" t="s">
        <v>138</v>
      </c>
      <c r="B7" s="11" t="s">
        <v>169</v>
      </c>
      <c r="C7" s="11" t="s">
        <v>581</v>
      </c>
      <c r="D7" s="10">
        <v>9</v>
      </c>
      <c r="E7" s="10" t="s">
        <v>60</v>
      </c>
      <c r="F7" s="11" t="s">
        <v>582</v>
      </c>
      <c r="G7" s="10" t="s">
        <v>583</v>
      </c>
      <c r="H7" s="11" t="s">
        <v>584</v>
      </c>
      <c r="I7" s="11" t="s">
        <v>585</v>
      </c>
      <c r="J7" s="11" t="s">
        <v>586</v>
      </c>
    </row>
    <row r="8" spans="1:10" ht="84" customHeight="1" x14ac:dyDescent="0.25">
      <c r="A8" s="13" t="s">
        <v>215</v>
      </c>
      <c r="B8" s="14" t="s">
        <v>169</v>
      </c>
      <c r="C8" s="14" t="s">
        <v>587</v>
      </c>
      <c r="D8" s="13">
        <v>7</v>
      </c>
      <c r="E8" s="13" t="s">
        <v>63</v>
      </c>
      <c r="F8" s="14" t="s">
        <v>588</v>
      </c>
      <c r="G8" s="13" t="s">
        <v>589</v>
      </c>
      <c r="H8" s="14" t="s">
        <v>590</v>
      </c>
      <c r="I8" s="14" t="s">
        <v>591</v>
      </c>
      <c r="J8" s="14" t="s">
        <v>592</v>
      </c>
    </row>
    <row r="9" spans="1:10" ht="84" customHeight="1" x14ac:dyDescent="0.25">
      <c r="A9" s="10" t="s">
        <v>139</v>
      </c>
      <c r="B9" s="11" t="s">
        <v>170</v>
      </c>
      <c r="C9" s="11" t="s">
        <v>593</v>
      </c>
      <c r="D9" s="10">
        <v>9</v>
      </c>
      <c r="E9" s="10" t="s">
        <v>60</v>
      </c>
      <c r="F9" s="11" t="s">
        <v>594</v>
      </c>
      <c r="G9" s="10" t="s">
        <v>595</v>
      </c>
      <c r="H9" s="11" t="s">
        <v>596</v>
      </c>
      <c r="I9" s="11" t="s">
        <v>597</v>
      </c>
      <c r="J9" s="11" t="s">
        <v>598</v>
      </c>
    </row>
    <row r="10" spans="1:10" ht="84" customHeight="1" x14ac:dyDescent="0.25">
      <c r="A10" s="13" t="s">
        <v>228</v>
      </c>
      <c r="B10" s="14" t="s">
        <v>170</v>
      </c>
      <c r="C10" s="14" t="s">
        <v>599</v>
      </c>
      <c r="D10" s="13">
        <v>9</v>
      </c>
      <c r="E10" s="13" t="s">
        <v>60</v>
      </c>
      <c r="F10" s="14" t="s">
        <v>600</v>
      </c>
      <c r="G10" s="13" t="s">
        <v>601</v>
      </c>
      <c r="H10" s="14" t="s">
        <v>602</v>
      </c>
      <c r="I10" s="14" t="s">
        <v>603</v>
      </c>
      <c r="J10" s="14" t="s">
        <v>586</v>
      </c>
    </row>
    <row r="11" spans="1:10" ht="84" customHeight="1" x14ac:dyDescent="0.25">
      <c r="A11" s="10" t="s">
        <v>235</v>
      </c>
      <c r="B11" s="11" t="s">
        <v>170</v>
      </c>
      <c r="C11" s="11" t="s">
        <v>604</v>
      </c>
      <c r="D11" s="10">
        <v>7</v>
      </c>
      <c r="E11" s="10" t="s">
        <v>63</v>
      </c>
      <c r="F11" s="11" t="s">
        <v>605</v>
      </c>
      <c r="G11" s="10" t="s">
        <v>601</v>
      </c>
      <c r="H11" s="11" t="s">
        <v>606</v>
      </c>
      <c r="I11" s="11" t="s">
        <v>607</v>
      </c>
      <c r="J11" s="11" t="s">
        <v>608</v>
      </c>
    </row>
    <row r="12" spans="1:10" ht="84" customHeight="1" x14ac:dyDescent="0.25">
      <c r="A12" s="13" t="s">
        <v>242</v>
      </c>
      <c r="B12" s="14" t="s">
        <v>170</v>
      </c>
      <c r="C12" s="14" t="s">
        <v>609</v>
      </c>
      <c r="D12" s="13">
        <v>7</v>
      </c>
      <c r="E12" s="13" t="s">
        <v>63</v>
      </c>
      <c r="F12" s="14" t="s">
        <v>610</v>
      </c>
      <c r="G12" s="13" t="s">
        <v>611</v>
      </c>
      <c r="H12" s="14" t="s">
        <v>612</v>
      </c>
      <c r="I12" s="14" t="s">
        <v>613</v>
      </c>
      <c r="J12" s="14" t="s">
        <v>608</v>
      </c>
    </row>
    <row r="13" spans="1:10" ht="84" customHeight="1" x14ac:dyDescent="0.25">
      <c r="A13" s="10" t="s">
        <v>249</v>
      </c>
      <c r="B13" s="11" t="s">
        <v>170</v>
      </c>
      <c r="C13" s="11" t="s">
        <v>252</v>
      </c>
      <c r="D13" s="10">
        <v>6</v>
      </c>
      <c r="E13" s="10" t="s">
        <v>66</v>
      </c>
      <c r="F13" s="11" t="s">
        <v>614</v>
      </c>
      <c r="G13" s="10" t="s">
        <v>615</v>
      </c>
      <c r="H13" s="11" t="s">
        <v>616</v>
      </c>
      <c r="I13" s="11" t="s">
        <v>617</v>
      </c>
      <c r="J13" s="11" t="s">
        <v>618</v>
      </c>
    </row>
    <row r="14" spans="1:10" ht="84" customHeight="1" x14ac:dyDescent="0.25">
      <c r="A14" s="13" t="s">
        <v>113</v>
      </c>
      <c r="B14" s="14" t="s">
        <v>171</v>
      </c>
      <c r="C14" s="14" t="s">
        <v>619</v>
      </c>
      <c r="D14" s="13">
        <v>9</v>
      </c>
      <c r="E14" s="13" t="s">
        <v>60</v>
      </c>
      <c r="F14" s="14" t="s">
        <v>620</v>
      </c>
      <c r="G14" s="13" t="s">
        <v>621</v>
      </c>
      <c r="H14" s="14" t="s">
        <v>622</v>
      </c>
      <c r="I14" s="14" t="s">
        <v>623</v>
      </c>
      <c r="J14" s="14" t="s">
        <v>624</v>
      </c>
    </row>
    <row r="15" spans="1:10" ht="84" customHeight="1" x14ac:dyDescent="0.25">
      <c r="A15" s="10" t="s">
        <v>262</v>
      </c>
      <c r="B15" s="11" t="s">
        <v>171</v>
      </c>
      <c r="C15" s="11" t="s">
        <v>625</v>
      </c>
      <c r="D15" s="10">
        <v>9</v>
      </c>
      <c r="E15" s="10" t="s">
        <v>60</v>
      </c>
      <c r="F15" s="11" t="s">
        <v>626</v>
      </c>
      <c r="G15" s="10" t="s">
        <v>627</v>
      </c>
      <c r="H15" s="11" t="s">
        <v>628</v>
      </c>
      <c r="I15" s="11" t="s">
        <v>629</v>
      </c>
      <c r="J15" s="11" t="s">
        <v>624</v>
      </c>
    </row>
    <row r="16" spans="1:10" ht="84" customHeight="1" x14ac:dyDescent="0.25">
      <c r="A16" s="13" t="s">
        <v>269</v>
      </c>
      <c r="B16" s="14" t="s">
        <v>171</v>
      </c>
      <c r="C16" s="14" t="s">
        <v>630</v>
      </c>
      <c r="D16" s="13">
        <v>7</v>
      </c>
      <c r="E16" s="13" t="s">
        <v>63</v>
      </c>
      <c r="F16" s="14" t="s">
        <v>631</v>
      </c>
      <c r="G16" s="13" t="s">
        <v>632</v>
      </c>
      <c r="H16" s="14" t="s">
        <v>633</v>
      </c>
      <c r="I16" s="14" t="s">
        <v>634</v>
      </c>
      <c r="J16" s="14" t="s">
        <v>586</v>
      </c>
    </row>
    <row r="17" spans="1:10" ht="63" customHeight="1" x14ac:dyDescent="0.25">
      <c r="A17" s="10" t="s">
        <v>276</v>
      </c>
      <c r="B17" s="11" t="s">
        <v>171</v>
      </c>
      <c r="C17" s="11" t="s">
        <v>279</v>
      </c>
      <c r="D17" s="10">
        <v>7</v>
      </c>
      <c r="E17" s="10" t="s">
        <v>63</v>
      </c>
      <c r="F17" s="11" t="s">
        <v>635</v>
      </c>
      <c r="G17" s="10" t="s">
        <v>636</v>
      </c>
      <c r="H17" s="11" t="s">
        <v>637</v>
      </c>
      <c r="I17" s="11" t="s">
        <v>638</v>
      </c>
      <c r="J17" s="11" t="s">
        <v>639</v>
      </c>
    </row>
    <row r="18" spans="1:10" ht="84" customHeight="1" x14ac:dyDescent="0.25">
      <c r="A18" s="13" t="s">
        <v>283</v>
      </c>
      <c r="B18" s="14" t="s">
        <v>171</v>
      </c>
      <c r="C18" s="14" t="s">
        <v>640</v>
      </c>
      <c r="D18" s="13">
        <v>6</v>
      </c>
      <c r="E18" s="13" t="s">
        <v>66</v>
      </c>
      <c r="F18" s="14" t="s">
        <v>641</v>
      </c>
      <c r="G18" s="13" t="s">
        <v>642</v>
      </c>
      <c r="H18" s="14" t="s">
        <v>590</v>
      </c>
      <c r="I18" s="14" t="s">
        <v>643</v>
      </c>
      <c r="J18" s="14" t="s">
        <v>580</v>
      </c>
    </row>
    <row r="19" spans="1:10" ht="84" customHeight="1" x14ac:dyDescent="0.25">
      <c r="A19" s="10" t="s">
        <v>140</v>
      </c>
      <c r="B19" s="11" t="s">
        <v>172</v>
      </c>
      <c r="C19" s="11" t="s">
        <v>644</v>
      </c>
      <c r="D19" s="10">
        <v>9</v>
      </c>
      <c r="E19" s="10" t="s">
        <v>60</v>
      </c>
      <c r="F19" s="11" t="s">
        <v>645</v>
      </c>
      <c r="G19" s="10" t="s">
        <v>646</v>
      </c>
      <c r="H19" s="11" t="s">
        <v>647</v>
      </c>
      <c r="I19" s="11" t="s">
        <v>648</v>
      </c>
      <c r="J19" s="11" t="s">
        <v>586</v>
      </c>
    </row>
    <row r="20" spans="1:10" ht="84" customHeight="1" x14ac:dyDescent="0.25">
      <c r="A20" s="13" t="s">
        <v>296</v>
      </c>
      <c r="B20" s="14" t="s">
        <v>172</v>
      </c>
      <c r="C20" s="14" t="s">
        <v>649</v>
      </c>
      <c r="D20" s="13">
        <v>6</v>
      </c>
      <c r="E20" s="13" t="s">
        <v>66</v>
      </c>
      <c r="F20" s="14" t="s">
        <v>650</v>
      </c>
      <c r="G20" s="13" t="s">
        <v>651</v>
      </c>
      <c r="H20" s="14" t="s">
        <v>652</v>
      </c>
      <c r="I20" s="14" t="s">
        <v>653</v>
      </c>
      <c r="J20" s="14" t="s">
        <v>654</v>
      </c>
    </row>
    <row r="21" spans="1:10" ht="84" customHeight="1" x14ac:dyDescent="0.25">
      <c r="A21" s="10" t="s">
        <v>303</v>
      </c>
      <c r="B21" s="11" t="s">
        <v>172</v>
      </c>
      <c r="C21" s="11" t="s">
        <v>655</v>
      </c>
      <c r="D21" s="10">
        <v>7</v>
      </c>
      <c r="E21" s="10" t="s">
        <v>63</v>
      </c>
      <c r="F21" s="11" t="s">
        <v>656</v>
      </c>
      <c r="G21" s="10" t="s">
        <v>657</v>
      </c>
      <c r="H21" s="11" t="s">
        <v>658</v>
      </c>
      <c r="I21" s="11" t="s">
        <v>659</v>
      </c>
      <c r="J21" s="11" t="s">
        <v>660</v>
      </c>
    </row>
    <row r="22" spans="1:10" ht="84" customHeight="1" x14ac:dyDescent="0.25">
      <c r="A22" s="13" t="s">
        <v>310</v>
      </c>
      <c r="B22" s="14" t="s">
        <v>172</v>
      </c>
      <c r="C22" s="14" t="s">
        <v>661</v>
      </c>
      <c r="D22" s="13">
        <v>8</v>
      </c>
      <c r="E22" s="13" t="s">
        <v>63</v>
      </c>
      <c r="F22" s="14" t="s">
        <v>662</v>
      </c>
      <c r="G22" s="13" t="s">
        <v>611</v>
      </c>
      <c r="H22" s="14" t="s">
        <v>612</v>
      </c>
      <c r="I22" s="14" t="s">
        <v>663</v>
      </c>
      <c r="J22" s="14" t="s">
        <v>664</v>
      </c>
    </row>
    <row r="23" spans="1:10" ht="84" customHeight="1" x14ac:dyDescent="0.25">
      <c r="A23" s="10" t="s">
        <v>317</v>
      </c>
      <c r="B23" s="11" t="s">
        <v>172</v>
      </c>
      <c r="C23" s="11" t="s">
        <v>665</v>
      </c>
      <c r="D23" s="10">
        <v>7</v>
      </c>
      <c r="E23" s="10" t="s">
        <v>63</v>
      </c>
      <c r="F23" s="11" t="s">
        <v>666</v>
      </c>
      <c r="G23" s="10" t="s">
        <v>667</v>
      </c>
      <c r="H23" s="11" t="s">
        <v>668</v>
      </c>
      <c r="I23" s="11" t="s">
        <v>669</v>
      </c>
      <c r="J23" s="11" t="s">
        <v>670</v>
      </c>
    </row>
    <row r="24" spans="1:10" ht="84" customHeight="1" x14ac:dyDescent="0.25">
      <c r="A24" s="13" t="s">
        <v>141</v>
      </c>
      <c r="B24" s="14" t="s">
        <v>173</v>
      </c>
      <c r="C24" s="14" t="s">
        <v>671</v>
      </c>
      <c r="D24" s="13">
        <v>10</v>
      </c>
      <c r="E24" s="13" t="s">
        <v>60</v>
      </c>
      <c r="F24" s="14" t="s">
        <v>672</v>
      </c>
      <c r="G24" s="13" t="s">
        <v>673</v>
      </c>
      <c r="H24" s="14" t="s">
        <v>674</v>
      </c>
      <c r="I24" s="14" t="s">
        <v>675</v>
      </c>
      <c r="J24" s="14" t="s">
        <v>676</v>
      </c>
    </row>
    <row r="25" spans="1:10" ht="63" customHeight="1" x14ac:dyDescent="0.25">
      <c r="A25" s="10" t="s">
        <v>330</v>
      </c>
      <c r="B25" s="11" t="s">
        <v>173</v>
      </c>
      <c r="C25" s="11" t="s">
        <v>333</v>
      </c>
      <c r="D25" s="10">
        <v>5</v>
      </c>
      <c r="E25" s="10" t="s">
        <v>66</v>
      </c>
      <c r="F25" s="11" t="s">
        <v>677</v>
      </c>
      <c r="G25" s="10" t="s">
        <v>678</v>
      </c>
      <c r="H25" s="11" t="s">
        <v>679</v>
      </c>
      <c r="I25" s="11" t="s">
        <v>680</v>
      </c>
      <c r="J25" s="11" t="s">
        <v>681</v>
      </c>
    </row>
    <row r="26" spans="1:10" ht="84" customHeight="1" x14ac:dyDescent="0.25">
      <c r="A26" s="13" t="s">
        <v>337</v>
      </c>
      <c r="B26" s="14" t="s">
        <v>173</v>
      </c>
      <c r="C26" s="14" t="s">
        <v>682</v>
      </c>
      <c r="D26" s="13">
        <v>8</v>
      </c>
      <c r="E26" s="13" t="s">
        <v>63</v>
      </c>
      <c r="F26" s="14" t="s">
        <v>683</v>
      </c>
      <c r="G26" s="13" t="s">
        <v>684</v>
      </c>
      <c r="H26" s="14" t="s">
        <v>685</v>
      </c>
      <c r="I26" s="14" t="s">
        <v>686</v>
      </c>
      <c r="J26" s="14" t="s">
        <v>608</v>
      </c>
    </row>
    <row r="27" spans="1:10" ht="84" customHeight="1" x14ac:dyDescent="0.25">
      <c r="A27" s="10" t="s">
        <v>344</v>
      </c>
      <c r="B27" s="11" t="s">
        <v>173</v>
      </c>
      <c r="C27" s="11" t="s">
        <v>687</v>
      </c>
      <c r="D27" s="10">
        <v>6</v>
      </c>
      <c r="E27" s="10" t="s">
        <v>66</v>
      </c>
      <c r="F27" s="11" t="s">
        <v>688</v>
      </c>
      <c r="G27" s="10" t="s">
        <v>689</v>
      </c>
      <c r="H27" s="11" t="s">
        <v>690</v>
      </c>
      <c r="I27" s="11" t="s">
        <v>691</v>
      </c>
      <c r="J27" s="11" t="s">
        <v>692</v>
      </c>
    </row>
    <row r="28" spans="1:10" ht="84" customHeight="1" x14ac:dyDescent="0.25">
      <c r="A28" s="13" t="s">
        <v>351</v>
      </c>
      <c r="B28" s="14" t="s">
        <v>173</v>
      </c>
      <c r="C28" s="14" t="s">
        <v>693</v>
      </c>
      <c r="D28" s="13">
        <v>5</v>
      </c>
      <c r="E28" s="13" t="s">
        <v>66</v>
      </c>
      <c r="F28" s="14" t="s">
        <v>694</v>
      </c>
      <c r="G28" s="13" t="s">
        <v>695</v>
      </c>
      <c r="H28" s="14" t="s">
        <v>696</v>
      </c>
      <c r="I28" s="14" t="s">
        <v>697</v>
      </c>
      <c r="J28" s="14" t="s">
        <v>698</v>
      </c>
    </row>
    <row r="29" spans="1:10" ht="84" customHeight="1" x14ac:dyDescent="0.25">
      <c r="A29" s="10" t="s">
        <v>358</v>
      </c>
      <c r="B29" s="11" t="s">
        <v>174</v>
      </c>
      <c r="C29" s="11" t="s">
        <v>699</v>
      </c>
      <c r="D29" s="10">
        <v>8</v>
      </c>
      <c r="E29" s="10" t="s">
        <v>63</v>
      </c>
      <c r="F29" s="11" t="s">
        <v>700</v>
      </c>
      <c r="G29" s="10" t="s">
        <v>701</v>
      </c>
      <c r="H29" s="11" t="s">
        <v>702</v>
      </c>
      <c r="I29" s="11" t="s">
        <v>703</v>
      </c>
      <c r="J29" s="11" t="s">
        <v>586</v>
      </c>
    </row>
    <row r="30" spans="1:10" ht="84" customHeight="1" x14ac:dyDescent="0.25">
      <c r="A30" s="13" t="s">
        <v>142</v>
      </c>
      <c r="B30" s="14" t="s">
        <v>174</v>
      </c>
      <c r="C30" s="14" t="s">
        <v>704</v>
      </c>
      <c r="D30" s="13">
        <v>8</v>
      </c>
      <c r="E30" s="13" t="s">
        <v>63</v>
      </c>
      <c r="F30" s="14" t="s">
        <v>705</v>
      </c>
      <c r="G30" s="13" t="s">
        <v>706</v>
      </c>
      <c r="H30" s="14" t="s">
        <v>707</v>
      </c>
      <c r="I30" s="14" t="s">
        <v>708</v>
      </c>
      <c r="J30" s="14" t="s">
        <v>709</v>
      </c>
    </row>
    <row r="31" spans="1:10" ht="84" customHeight="1" x14ac:dyDescent="0.25">
      <c r="A31" s="10" t="s">
        <v>371</v>
      </c>
      <c r="B31" s="11" t="s">
        <v>174</v>
      </c>
      <c r="C31" s="11" t="s">
        <v>710</v>
      </c>
      <c r="D31" s="10">
        <v>6</v>
      </c>
      <c r="E31" s="10" t="s">
        <v>66</v>
      </c>
      <c r="F31" s="11" t="s">
        <v>711</v>
      </c>
      <c r="G31" s="10" t="s">
        <v>601</v>
      </c>
      <c r="H31" s="11" t="s">
        <v>712</v>
      </c>
      <c r="I31" s="11" t="s">
        <v>713</v>
      </c>
      <c r="J31" s="11" t="s">
        <v>714</v>
      </c>
    </row>
    <row r="32" spans="1:10" ht="84" customHeight="1" x14ac:dyDescent="0.25">
      <c r="A32" s="13" t="s">
        <v>378</v>
      </c>
      <c r="B32" s="14" t="s">
        <v>174</v>
      </c>
      <c r="C32" s="14" t="s">
        <v>715</v>
      </c>
      <c r="D32" s="13">
        <v>5</v>
      </c>
      <c r="E32" s="13" t="s">
        <v>66</v>
      </c>
      <c r="F32" s="14" t="s">
        <v>716</v>
      </c>
      <c r="G32" s="13" t="s">
        <v>717</v>
      </c>
      <c r="H32" s="14" t="s">
        <v>718</v>
      </c>
      <c r="I32" s="14" t="s">
        <v>719</v>
      </c>
      <c r="J32" s="14" t="s">
        <v>720</v>
      </c>
    </row>
    <row r="33" spans="1:10" ht="84" customHeight="1" x14ac:dyDescent="0.25">
      <c r="A33" s="10" t="s">
        <v>143</v>
      </c>
      <c r="B33" s="11" t="s">
        <v>175</v>
      </c>
      <c r="C33" s="11" t="s">
        <v>721</v>
      </c>
      <c r="D33" s="10">
        <v>9</v>
      </c>
      <c r="E33" s="10" t="s">
        <v>60</v>
      </c>
      <c r="F33" s="11" t="s">
        <v>722</v>
      </c>
      <c r="G33" s="10" t="s">
        <v>723</v>
      </c>
      <c r="H33" s="11" t="s">
        <v>724</v>
      </c>
      <c r="I33" s="11" t="s">
        <v>725</v>
      </c>
      <c r="J33" s="11" t="s">
        <v>726</v>
      </c>
    </row>
    <row r="34" spans="1:10" ht="84" customHeight="1" x14ac:dyDescent="0.25">
      <c r="A34" s="13" t="s">
        <v>391</v>
      </c>
      <c r="B34" s="14" t="s">
        <v>175</v>
      </c>
      <c r="C34" s="14" t="s">
        <v>727</v>
      </c>
      <c r="D34" s="13">
        <v>8</v>
      </c>
      <c r="E34" s="13" t="s">
        <v>63</v>
      </c>
      <c r="F34" s="14" t="s">
        <v>728</v>
      </c>
      <c r="G34" s="13" t="s">
        <v>729</v>
      </c>
      <c r="H34" s="14" t="s">
        <v>730</v>
      </c>
      <c r="I34" s="14" t="s">
        <v>731</v>
      </c>
      <c r="J34" s="14" t="s">
        <v>720</v>
      </c>
    </row>
    <row r="35" spans="1:10" ht="84" customHeight="1" x14ac:dyDescent="0.25">
      <c r="A35" s="10" t="s">
        <v>398</v>
      </c>
      <c r="B35" s="11" t="s">
        <v>175</v>
      </c>
      <c r="C35" s="11" t="s">
        <v>732</v>
      </c>
      <c r="D35" s="10">
        <v>4</v>
      </c>
      <c r="E35" s="10" t="s">
        <v>66</v>
      </c>
      <c r="F35" s="11" t="s">
        <v>733</v>
      </c>
      <c r="G35" s="10" t="s">
        <v>734</v>
      </c>
      <c r="H35" s="11" t="s">
        <v>735</v>
      </c>
      <c r="I35" s="11" t="s">
        <v>736</v>
      </c>
      <c r="J35" s="11" t="s">
        <v>737</v>
      </c>
    </row>
    <row r="36" spans="1:10" ht="84" customHeight="1" x14ac:dyDescent="0.25">
      <c r="A36" s="13" t="s">
        <v>405</v>
      </c>
      <c r="B36" s="14" t="s">
        <v>175</v>
      </c>
      <c r="C36" s="14" t="s">
        <v>738</v>
      </c>
      <c r="D36" s="13">
        <v>8</v>
      </c>
      <c r="E36" s="13" t="s">
        <v>63</v>
      </c>
      <c r="F36" s="14" t="s">
        <v>739</v>
      </c>
      <c r="G36" s="13" t="s">
        <v>723</v>
      </c>
      <c r="H36" s="14" t="s">
        <v>590</v>
      </c>
      <c r="I36" s="14" t="s">
        <v>740</v>
      </c>
      <c r="J36" s="14" t="s">
        <v>741</v>
      </c>
    </row>
    <row r="37" spans="1:10" ht="84" customHeight="1" x14ac:dyDescent="0.25">
      <c r="A37" s="10" t="s">
        <v>412</v>
      </c>
      <c r="B37" s="11" t="s">
        <v>175</v>
      </c>
      <c r="C37" s="11" t="s">
        <v>742</v>
      </c>
      <c r="D37" s="10">
        <v>7</v>
      </c>
      <c r="E37" s="10" t="s">
        <v>63</v>
      </c>
      <c r="F37" s="11" t="s">
        <v>743</v>
      </c>
      <c r="G37" s="10" t="s">
        <v>744</v>
      </c>
      <c r="H37" s="11" t="s">
        <v>745</v>
      </c>
      <c r="I37" s="11" t="s">
        <v>746</v>
      </c>
      <c r="J37" s="11" t="s">
        <v>747</v>
      </c>
    </row>
    <row r="38" spans="1:10" ht="84" customHeight="1" x14ac:dyDescent="0.25">
      <c r="A38" s="13" t="s">
        <v>144</v>
      </c>
      <c r="B38" s="14" t="s">
        <v>176</v>
      </c>
      <c r="C38" s="14" t="s">
        <v>748</v>
      </c>
      <c r="D38" s="13">
        <v>10</v>
      </c>
      <c r="E38" s="13" t="s">
        <v>60</v>
      </c>
      <c r="F38" s="14" t="s">
        <v>749</v>
      </c>
      <c r="G38" s="13" t="s">
        <v>750</v>
      </c>
      <c r="H38" s="14" t="s">
        <v>751</v>
      </c>
      <c r="I38" s="14" t="s">
        <v>752</v>
      </c>
      <c r="J38" s="14" t="s">
        <v>639</v>
      </c>
    </row>
    <row r="39" spans="1:10" ht="84" customHeight="1" x14ac:dyDescent="0.25">
      <c r="A39" s="10" t="s">
        <v>425</v>
      </c>
      <c r="B39" s="11" t="s">
        <v>176</v>
      </c>
      <c r="C39" s="11" t="s">
        <v>753</v>
      </c>
      <c r="D39" s="10">
        <v>9</v>
      </c>
      <c r="E39" s="10" t="s">
        <v>60</v>
      </c>
      <c r="F39" s="11" t="s">
        <v>754</v>
      </c>
      <c r="G39" s="10" t="s">
        <v>755</v>
      </c>
      <c r="H39" s="11" t="s">
        <v>756</v>
      </c>
      <c r="I39" s="11" t="s">
        <v>757</v>
      </c>
      <c r="J39" s="11" t="s">
        <v>580</v>
      </c>
    </row>
    <row r="40" spans="1:10" ht="84" customHeight="1" x14ac:dyDescent="0.25">
      <c r="A40" s="13" t="s">
        <v>432</v>
      </c>
      <c r="B40" s="14" t="s">
        <v>176</v>
      </c>
      <c r="C40" s="14" t="s">
        <v>758</v>
      </c>
      <c r="D40" s="13">
        <v>7</v>
      </c>
      <c r="E40" s="13" t="s">
        <v>63</v>
      </c>
      <c r="F40" s="14" t="s">
        <v>759</v>
      </c>
      <c r="G40" s="13" t="s">
        <v>760</v>
      </c>
      <c r="H40" s="14" t="s">
        <v>590</v>
      </c>
      <c r="I40" s="14" t="s">
        <v>761</v>
      </c>
      <c r="J40" s="14" t="s">
        <v>741</v>
      </c>
    </row>
    <row r="41" spans="1:10" ht="84" customHeight="1" x14ac:dyDescent="0.25">
      <c r="A41" s="10" t="s">
        <v>439</v>
      </c>
      <c r="B41" s="11" t="s">
        <v>176</v>
      </c>
      <c r="C41" s="11" t="s">
        <v>762</v>
      </c>
      <c r="D41" s="10">
        <v>7</v>
      </c>
      <c r="E41" s="10" t="s">
        <v>63</v>
      </c>
      <c r="F41" s="11" t="s">
        <v>763</v>
      </c>
      <c r="G41" s="10" t="s">
        <v>764</v>
      </c>
      <c r="H41" s="11" t="s">
        <v>765</v>
      </c>
      <c r="I41" s="11" t="s">
        <v>766</v>
      </c>
      <c r="J41" s="11" t="s">
        <v>580</v>
      </c>
    </row>
    <row r="42" spans="1:10" ht="84" customHeight="1" x14ac:dyDescent="0.25">
      <c r="A42" s="13" t="s">
        <v>446</v>
      </c>
      <c r="B42" s="14" t="s">
        <v>176</v>
      </c>
      <c r="C42" s="14" t="s">
        <v>767</v>
      </c>
      <c r="D42" s="13">
        <v>7</v>
      </c>
      <c r="E42" s="13" t="s">
        <v>63</v>
      </c>
      <c r="F42" s="14" t="s">
        <v>768</v>
      </c>
      <c r="G42" s="13" t="s">
        <v>769</v>
      </c>
      <c r="H42" s="14" t="s">
        <v>770</v>
      </c>
      <c r="I42" s="14" t="s">
        <v>771</v>
      </c>
      <c r="J42" s="14" t="s">
        <v>709</v>
      </c>
    </row>
    <row r="44" spans="1:10" ht="21" customHeight="1" x14ac:dyDescent="0.25">
      <c r="A44" s="3" t="s">
        <v>772</v>
      </c>
    </row>
    <row r="47" spans="1:10" ht="21" customHeight="1" x14ac:dyDescent="0.25">
      <c r="A47" s="8" t="s">
        <v>37</v>
      </c>
    </row>
    <row r="48" spans="1:10" ht="21" customHeight="1" x14ac:dyDescent="0.25">
      <c r="A48" s="8" t="s">
        <v>38</v>
      </c>
    </row>
  </sheetData>
  <autoFilter ref="A4:J42" xr:uid="{00000000-0009-0000-0000-000008000000}"/>
  <hyperlinks>
    <hyperlink ref="A47" r:id="rId1" xr:uid="{00000000-0004-0000-0800-000000000000}"/>
    <hyperlink ref="A48" r:id="rId2" xr:uid="{00000000-0004-0000-0800-000001000000}"/>
  </hyperlink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8"/>
  <sheetViews>
    <sheetView zoomScaleNormal="100" workbookViewId="0"/>
  </sheetViews>
  <sheetFormatPr baseColWidth="10" defaultColWidth="8.6640625" defaultRowHeight="21" x14ac:dyDescent="0.25"/>
  <cols>
    <col min="1" max="1" width="8.83203125" style="1" customWidth="1"/>
    <col min="2" max="2" width="11" style="1" customWidth="1"/>
    <col min="3" max="3" width="15.1640625" style="1" customWidth="1"/>
    <col min="4" max="4" width="62" style="1" customWidth="1"/>
    <col min="5" max="5" width="18" style="1" customWidth="1"/>
    <col min="6" max="6" width="17" style="1" customWidth="1"/>
    <col min="7" max="7" width="21.5" style="1" customWidth="1"/>
    <col min="8" max="8" width="11" style="1" customWidth="1"/>
    <col min="9" max="9" width="14.83203125" style="1" customWidth="1"/>
    <col min="10" max="11" width="52" style="1" customWidth="1"/>
    <col min="12" max="16384" width="8.6640625" style="1"/>
  </cols>
  <sheetData>
    <row r="1" spans="1:11" ht="21" customHeight="1" x14ac:dyDescent="0.25">
      <c r="A1" s="2" t="s">
        <v>773</v>
      </c>
    </row>
    <row r="2" spans="1:11" ht="21" customHeight="1" x14ac:dyDescent="0.25">
      <c r="A2" s="3" t="s">
        <v>774</v>
      </c>
    </row>
    <row r="3" spans="1:11" ht="21" customHeight="1" x14ac:dyDescent="0.25">
      <c r="A3" s="3"/>
    </row>
    <row r="4" spans="1:11" ht="42" customHeight="1" x14ac:dyDescent="0.25">
      <c r="A4" s="9" t="s">
        <v>112</v>
      </c>
      <c r="B4" s="9" t="s">
        <v>135</v>
      </c>
      <c r="C4" s="9" t="s">
        <v>57</v>
      </c>
      <c r="D4" s="9" t="s">
        <v>775</v>
      </c>
      <c r="E4" s="9" t="s">
        <v>115</v>
      </c>
      <c r="F4" s="9" t="s">
        <v>776</v>
      </c>
      <c r="G4" s="9" t="s">
        <v>43</v>
      </c>
      <c r="H4" s="9" t="s">
        <v>23</v>
      </c>
      <c r="I4" s="9" t="s">
        <v>136</v>
      </c>
      <c r="J4" s="9" t="s">
        <v>191</v>
      </c>
      <c r="K4" s="9" t="s">
        <v>777</v>
      </c>
    </row>
    <row r="5" spans="1:11" ht="105" customHeight="1" x14ac:dyDescent="0.25">
      <c r="A5" s="10" t="s">
        <v>778</v>
      </c>
      <c r="B5" s="10">
        <v>9</v>
      </c>
      <c r="C5" s="10" t="s">
        <v>60</v>
      </c>
      <c r="D5" s="11" t="s">
        <v>779</v>
      </c>
      <c r="E5" s="49"/>
      <c r="F5" s="54"/>
      <c r="G5" s="32"/>
      <c r="H5" s="12">
        <f>IF($E5="Yes",$B5*$F5*IFERROR(INDEX('Scoring Keys'!$C$6:$C$10,MATCH($G5,'Scoring Keys'!$B$6:$B$10,0)),0),0)</f>
        <v>0</v>
      </c>
      <c r="I5" s="12">
        <f>$B5</f>
        <v>9</v>
      </c>
      <c r="J5" s="11" t="s">
        <v>780</v>
      </c>
      <c r="K5" s="11" t="s">
        <v>781</v>
      </c>
    </row>
    <row r="6" spans="1:11" ht="84" customHeight="1" x14ac:dyDescent="0.25">
      <c r="A6" s="13" t="s">
        <v>782</v>
      </c>
      <c r="B6" s="13">
        <v>9</v>
      </c>
      <c r="C6" s="13" t="s">
        <v>60</v>
      </c>
      <c r="D6" s="14" t="s">
        <v>783</v>
      </c>
      <c r="E6" s="49"/>
      <c r="F6" s="54"/>
      <c r="G6" s="32"/>
      <c r="H6" s="15">
        <f>IF($E6="Yes",$B6*$F6*IFERROR(INDEX('Scoring Keys'!$C$6:$C$10,MATCH($G6,'Scoring Keys'!$B$6:$B$10,0)),0),0)</f>
        <v>0</v>
      </c>
      <c r="I6" s="15">
        <f>$B6</f>
        <v>9</v>
      </c>
      <c r="J6" s="14" t="s">
        <v>784</v>
      </c>
      <c r="K6" s="14" t="s">
        <v>785</v>
      </c>
    </row>
    <row r="7" spans="1:11" ht="84" customHeight="1" x14ac:dyDescent="0.25">
      <c r="A7" s="10" t="s">
        <v>786</v>
      </c>
      <c r="B7" s="10">
        <v>8</v>
      </c>
      <c r="C7" s="10" t="s">
        <v>63</v>
      </c>
      <c r="D7" s="11" t="s">
        <v>787</v>
      </c>
      <c r="E7" s="49"/>
      <c r="F7" s="54"/>
      <c r="G7" s="32"/>
      <c r="H7" s="12">
        <f>IF($E7="Yes",$B7*$F7*IFERROR(INDEX('Scoring Keys'!$C$6:$C$10,MATCH($G7,'Scoring Keys'!$B$6:$B$10,0)),0),0)</f>
        <v>0</v>
      </c>
      <c r="I7" s="12">
        <f>$B7</f>
        <v>8</v>
      </c>
      <c r="J7" s="11" t="s">
        <v>788</v>
      </c>
      <c r="K7" s="11" t="s">
        <v>789</v>
      </c>
    </row>
    <row r="8" spans="1:11" ht="105" customHeight="1" x14ac:dyDescent="0.25">
      <c r="A8" s="13" t="s">
        <v>790</v>
      </c>
      <c r="B8" s="13">
        <v>8</v>
      </c>
      <c r="C8" s="13" t="s">
        <v>63</v>
      </c>
      <c r="D8" s="14" t="s">
        <v>791</v>
      </c>
      <c r="E8" s="49"/>
      <c r="F8" s="54"/>
      <c r="G8" s="32"/>
      <c r="H8" s="15">
        <f>IF($E8="Yes",$B8*$F8*IFERROR(INDEX('Scoring Keys'!$C$6:$C$10,MATCH($G8,'Scoring Keys'!$B$6:$B$10,0)),0),0)</f>
        <v>0</v>
      </c>
      <c r="I8" s="15">
        <f>$B8</f>
        <v>8</v>
      </c>
      <c r="J8" s="14" t="s">
        <v>792</v>
      </c>
      <c r="K8" s="14" t="s">
        <v>793</v>
      </c>
    </row>
    <row r="9" spans="1:11" ht="84" customHeight="1" x14ac:dyDescent="0.25">
      <c r="A9" s="10" t="s">
        <v>794</v>
      </c>
      <c r="B9" s="10">
        <v>7</v>
      </c>
      <c r="C9" s="10" t="s">
        <v>63</v>
      </c>
      <c r="D9" s="11" t="s">
        <v>795</v>
      </c>
      <c r="E9" s="49"/>
      <c r="F9" s="54"/>
      <c r="G9" s="32"/>
      <c r="H9" s="12">
        <f>IF($E9="Yes",$B9*$F9*IFERROR(INDEX('Scoring Keys'!$C$6:$C$10,MATCH($G9,'Scoring Keys'!$B$6:$B$10,0)),0),0)</f>
        <v>0</v>
      </c>
      <c r="I9" s="12">
        <f>$B9</f>
        <v>7</v>
      </c>
      <c r="J9" s="11" t="s">
        <v>796</v>
      </c>
      <c r="K9" s="11" t="s">
        <v>797</v>
      </c>
    </row>
    <row r="11" spans="1:11" ht="21" customHeight="1" x14ac:dyDescent="0.25">
      <c r="A11" s="24" t="s">
        <v>798</v>
      </c>
      <c r="B11" s="24"/>
      <c r="C11" s="24"/>
      <c r="D11" s="24"/>
      <c r="E11" s="24"/>
      <c r="F11" s="24"/>
      <c r="G11" s="24"/>
      <c r="H11" s="25">
        <f>SUM(H5:H9)</f>
        <v>0</v>
      </c>
      <c r="I11" s="25">
        <f>SUM(I5:I9)</f>
        <v>41</v>
      </c>
      <c r="J11" s="24"/>
      <c r="K11" s="24"/>
    </row>
    <row r="13" spans="1:11" ht="21" customHeight="1" x14ac:dyDescent="0.25">
      <c r="A13" s="3" t="s">
        <v>799</v>
      </c>
    </row>
    <row r="14" spans="1:11" ht="21" customHeight="1" x14ac:dyDescent="0.25">
      <c r="A14" s="3" t="s">
        <v>800</v>
      </c>
    </row>
    <row r="17" spans="1:1" ht="21" customHeight="1" x14ac:dyDescent="0.25">
      <c r="A17" s="8" t="s">
        <v>37</v>
      </c>
    </row>
    <row r="18" spans="1:1" ht="21" customHeight="1" x14ac:dyDescent="0.25">
      <c r="A18" s="8" t="s">
        <v>38</v>
      </c>
    </row>
  </sheetData>
  <dataValidations count="1">
    <dataValidation type="list" sqref="E5:E9" xr:uid="{00000000-0002-0000-0900-000000000000}">
      <formula1>"Yes,No"</formula1>
      <formula2>0</formula2>
    </dataValidation>
  </dataValidations>
  <hyperlinks>
    <hyperlink ref="A17" r:id="rId1" xr:uid="{00000000-0004-0000-0900-000000000000}"/>
    <hyperlink ref="A18" r:id="rId2" xr:uid="{00000000-0004-0000-0900-000001000000}"/>
  </hyperlink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7"/>
  <sheetViews>
    <sheetView zoomScaleNormal="100" workbookViewId="0">
      <pane ySplit="14" topLeftCell="A15" activePane="bottomLeft" state="frozen"/>
      <selection pane="bottomLeft"/>
    </sheetView>
  </sheetViews>
  <sheetFormatPr baseColWidth="10" defaultColWidth="8.6640625" defaultRowHeight="21" x14ac:dyDescent="0.25"/>
  <cols>
    <col min="1" max="1" width="40" style="1" customWidth="1"/>
    <col min="2" max="2" width="17.5" style="1" customWidth="1"/>
    <col min="3" max="3" width="60" style="1" customWidth="1"/>
    <col min="4" max="4" width="15.6640625" style="1" customWidth="1"/>
    <col min="5" max="5" width="30" style="1" customWidth="1"/>
    <col min="6" max="6" width="24" style="1" customWidth="1"/>
    <col min="7" max="7" width="16" style="1" customWidth="1"/>
    <col min="8" max="8" width="14" style="1" customWidth="1"/>
    <col min="9" max="16384" width="8.6640625" style="1"/>
  </cols>
  <sheetData>
    <row r="1" spans="1:8" ht="21" customHeight="1" x14ac:dyDescent="0.25">
      <c r="A1" s="2" t="s">
        <v>801</v>
      </c>
    </row>
    <row r="2" spans="1:8" ht="21" customHeight="1" x14ac:dyDescent="0.25">
      <c r="A2" s="3" t="s">
        <v>802</v>
      </c>
    </row>
    <row r="4" spans="1:8" ht="21" customHeight="1" x14ac:dyDescent="0.25">
      <c r="A4" s="2" t="s">
        <v>803</v>
      </c>
    </row>
    <row r="5" spans="1:8" ht="21" customHeight="1" x14ac:dyDescent="0.25">
      <c r="A5" s="9" t="s">
        <v>804</v>
      </c>
      <c r="B5" s="9" t="s">
        <v>805</v>
      </c>
      <c r="C5" s="9" t="s">
        <v>181</v>
      </c>
      <c r="D5" s="9"/>
      <c r="E5" s="9"/>
      <c r="F5" s="9"/>
      <c r="G5" s="9"/>
      <c r="H5" s="9"/>
    </row>
    <row r="6" spans="1:8" ht="42" customHeight="1" x14ac:dyDescent="0.25">
      <c r="A6" s="11" t="s">
        <v>806</v>
      </c>
      <c r="B6" s="11" t="s">
        <v>807</v>
      </c>
      <c r="C6" s="11" t="s">
        <v>808</v>
      </c>
    </row>
    <row r="7" spans="1:8" ht="42" customHeight="1" x14ac:dyDescent="0.25">
      <c r="A7" s="14" t="s">
        <v>809</v>
      </c>
      <c r="B7" s="14" t="s">
        <v>810</v>
      </c>
      <c r="C7" s="14" t="s">
        <v>811</v>
      </c>
    </row>
    <row r="8" spans="1:8" ht="42" customHeight="1" x14ac:dyDescent="0.25">
      <c r="A8" s="11" t="s">
        <v>812</v>
      </c>
      <c r="B8" s="11" t="s">
        <v>813</v>
      </c>
      <c r="C8" s="11" t="s">
        <v>814</v>
      </c>
    </row>
    <row r="9" spans="1:8" ht="42" customHeight="1" x14ac:dyDescent="0.25">
      <c r="A9" s="14" t="s">
        <v>815</v>
      </c>
      <c r="B9" s="14" t="s">
        <v>810</v>
      </c>
      <c r="C9" s="14" t="s">
        <v>816</v>
      </c>
    </row>
    <row r="10" spans="1:8" ht="42" customHeight="1" x14ac:dyDescent="0.25">
      <c r="A10" s="11" t="s">
        <v>817</v>
      </c>
      <c r="B10" s="11" t="s">
        <v>810</v>
      </c>
      <c r="C10" s="11" t="s">
        <v>818</v>
      </c>
    </row>
    <row r="11" spans="1:8" ht="42" customHeight="1" x14ac:dyDescent="0.25">
      <c r="A11" s="14" t="s">
        <v>819</v>
      </c>
      <c r="B11" s="14" t="s">
        <v>820</v>
      </c>
      <c r="C11" s="14" t="s">
        <v>821</v>
      </c>
    </row>
    <row r="12" spans="1:8" ht="21" customHeight="1" x14ac:dyDescent="0.25">
      <c r="A12" s="16"/>
      <c r="B12" s="16"/>
      <c r="C12" s="16"/>
      <c r="D12" s="16"/>
      <c r="E12" s="16"/>
      <c r="F12" s="16"/>
      <c r="G12" s="16"/>
      <c r="H12" s="16"/>
    </row>
    <row r="13" spans="1:8" ht="21" customHeight="1" x14ac:dyDescent="0.25">
      <c r="A13" s="2" t="s">
        <v>822</v>
      </c>
    </row>
    <row r="14" spans="1:8" ht="42" customHeight="1" x14ac:dyDescent="0.25">
      <c r="A14" s="9" t="s">
        <v>823</v>
      </c>
      <c r="B14" s="9" t="s">
        <v>478</v>
      </c>
      <c r="C14" s="9" t="s">
        <v>824</v>
      </c>
      <c r="D14" s="9" t="s">
        <v>805</v>
      </c>
      <c r="E14" s="9" t="s">
        <v>825</v>
      </c>
      <c r="F14" s="9" t="s">
        <v>826</v>
      </c>
      <c r="G14" s="9" t="s">
        <v>827</v>
      </c>
      <c r="H14" s="9" t="s">
        <v>828</v>
      </c>
    </row>
    <row r="15" spans="1:8" ht="42" customHeight="1" x14ac:dyDescent="0.25">
      <c r="A15" s="11" t="s">
        <v>829</v>
      </c>
      <c r="B15" s="10" t="s">
        <v>113</v>
      </c>
      <c r="C15" s="11" t="s">
        <v>830</v>
      </c>
      <c r="D15" s="10" t="s">
        <v>813</v>
      </c>
      <c r="E15" s="11" t="s">
        <v>831</v>
      </c>
      <c r="F15" s="11" t="s">
        <v>832</v>
      </c>
      <c r="G15" s="49"/>
      <c r="H15" s="49"/>
    </row>
    <row r="16" spans="1:8" ht="42" customHeight="1" x14ac:dyDescent="0.25">
      <c r="A16" s="14" t="s">
        <v>833</v>
      </c>
      <c r="B16" s="13" t="s">
        <v>262</v>
      </c>
      <c r="C16" s="14" t="s">
        <v>834</v>
      </c>
      <c r="D16" s="13" t="s">
        <v>813</v>
      </c>
      <c r="E16" s="14" t="s">
        <v>835</v>
      </c>
      <c r="F16" s="14" t="s">
        <v>836</v>
      </c>
      <c r="G16" s="49"/>
      <c r="H16" s="49"/>
    </row>
    <row r="17" spans="1:8" ht="42" customHeight="1" x14ac:dyDescent="0.25">
      <c r="A17" s="11" t="s">
        <v>837</v>
      </c>
      <c r="B17" s="10" t="s">
        <v>262</v>
      </c>
      <c r="C17" s="11" t="s">
        <v>838</v>
      </c>
      <c r="D17" s="10" t="s">
        <v>813</v>
      </c>
      <c r="E17" s="11" t="s">
        <v>839</v>
      </c>
      <c r="F17" s="11" t="s">
        <v>836</v>
      </c>
      <c r="G17" s="49"/>
      <c r="H17" s="49"/>
    </row>
    <row r="18" spans="1:8" ht="42" customHeight="1" x14ac:dyDescent="0.25">
      <c r="A18" s="14" t="s">
        <v>840</v>
      </c>
      <c r="B18" s="13" t="s">
        <v>139</v>
      </c>
      <c r="C18" s="14" t="s">
        <v>841</v>
      </c>
      <c r="D18" s="13" t="s">
        <v>813</v>
      </c>
      <c r="E18" s="14" t="s">
        <v>842</v>
      </c>
      <c r="F18" s="14" t="s">
        <v>843</v>
      </c>
      <c r="G18" s="49"/>
      <c r="H18" s="49"/>
    </row>
    <row r="19" spans="1:8" ht="21" customHeight="1" x14ac:dyDescent="0.25">
      <c r="A19" s="11" t="s">
        <v>844</v>
      </c>
      <c r="B19" s="10" t="s">
        <v>228</v>
      </c>
      <c r="C19" s="11" t="s">
        <v>845</v>
      </c>
      <c r="D19" s="10" t="s">
        <v>813</v>
      </c>
      <c r="E19" s="11" t="s">
        <v>846</v>
      </c>
      <c r="F19" s="11" t="s">
        <v>843</v>
      </c>
      <c r="G19" s="49"/>
      <c r="H19" s="49"/>
    </row>
    <row r="20" spans="1:8" ht="35.25" customHeight="1" x14ac:dyDescent="0.25">
      <c r="A20" s="14" t="s">
        <v>847</v>
      </c>
      <c r="B20" s="13" t="s">
        <v>144</v>
      </c>
      <c r="C20" s="14" t="s">
        <v>848</v>
      </c>
      <c r="D20" s="13" t="s">
        <v>849</v>
      </c>
      <c r="E20" s="14" t="s">
        <v>850</v>
      </c>
      <c r="F20" s="14" t="s">
        <v>851</v>
      </c>
      <c r="G20" s="49"/>
      <c r="H20" s="49"/>
    </row>
    <row r="21" spans="1:8" ht="35.25" customHeight="1" x14ac:dyDescent="0.25">
      <c r="A21" s="11" t="s">
        <v>852</v>
      </c>
      <c r="B21" s="10" t="s">
        <v>144</v>
      </c>
      <c r="C21" s="11" t="s">
        <v>853</v>
      </c>
      <c r="D21" s="10" t="s">
        <v>849</v>
      </c>
      <c r="E21" s="11" t="s">
        <v>854</v>
      </c>
      <c r="F21" s="11" t="s">
        <v>851</v>
      </c>
      <c r="G21" s="49"/>
      <c r="H21" s="49"/>
    </row>
    <row r="22" spans="1:8" ht="42" customHeight="1" x14ac:dyDescent="0.25">
      <c r="A22" s="14" t="s">
        <v>855</v>
      </c>
      <c r="B22" s="13" t="s">
        <v>144</v>
      </c>
      <c r="C22" s="14" t="s">
        <v>856</v>
      </c>
      <c r="D22" s="13" t="s">
        <v>810</v>
      </c>
      <c r="E22" s="14" t="s">
        <v>857</v>
      </c>
      <c r="F22" s="14" t="s">
        <v>832</v>
      </c>
      <c r="G22" s="49"/>
      <c r="H22" s="49"/>
    </row>
    <row r="23" spans="1:8" ht="42" customHeight="1" x14ac:dyDescent="0.25">
      <c r="A23" s="11" t="s">
        <v>858</v>
      </c>
      <c r="B23" s="10" t="s">
        <v>425</v>
      </c>
      <c r="C23" s="11" t="s">
        <v>859</v>
      </c>
      <c r="D23" s="10" t="s">
        <v>813</v>
      </c>
      <c r="E23" s="11" t="s">
        <v>860</v>
      </c>
      <c r="F23" s="11" t="s">
        <v>836</v>
      </c>
      <c r="G23" s="49"/>
      <c r="H23" s="49"/>
    </row>
    <row r="24" spans="1:8" ht="21" customHeight="1" x14ac:dyDescent="0.25">
      <c r="A24" s="14" t="s">
        <v>861</v>
      </c>
      <c r="B24" s="13" t="s">
        <v>425</v>
      </c>
      <c r="C24" s="14" t="s">
        <v>862</v>
      </c>
      <c r="D24" s="13" t="s">
        <v>863</v>
      </c>
      <c r="E24" s="14" t="s">
        <v>864</v>
      </c>
      <c r="F24" s="14" t="s">
        <v>836</v>
      </c>
      <c r="G24" s="49"/>
      <c r="H24" s="49"/>
    </row>
    <row r="25" spans="1:8" ht="42" customHeight="1" x14ac:dyDescent="0.25">
      <c r="A25" s="11" t="s">
        <v>865</v>
      </c>
      <c r="B25" s="10" t="s">
        <v>143</v>
      </c>
      <c r="C25" s="11" t="s">
        <v>866</v>
      </c>
      <c r="D25" s="10" t="s">
        <v>810</v>
      </c>
      <c r="E25" s="11" t="s">
        <v>831</v>
      </c>
      <c r="F25" s="11" t="s">
        <v>867</v>
      </c>
      <c r="G25" s="49"/>
      <c r="H25" s="49"/>
    </row>
    <row r="26" spans="1:8" ht="42" customHeight="1" x14ac:dyDescent="0.25">
      <c r="A26" s="14" t="s">
        <v>868</v>
      </c>
      <c r="B26" s="13" t="s">
        <v>405</v>
      </c>
      <c r="C26" s="14" t="s">
        <v>869</v>
      </c>
      <c r="D26" s="13" t="s">
        <v>810</v>
      </c>
      <c r="E26" s="14" t="s">
        <v>846</v>
      </c>
      <c r="F26" s="14" t="s">
        <v>541</v>
      </c>
      <c r="G26" s="49"/>
      <c r="H26" s="49"/>
    </row>
    <row r="27" spans="1:8" ht="42" customHeight="1" x14ac:dyDescent="0.25">
      <c r="A27" s="11" t="s">
        <v>870</v>
      </c>
      <c r="B27" s="10" t="s">
        <v>358</v>
      </c>
      <c r="C27" s="11" t="s">
        <v>871</v>
      </c>
      <c r="D27" s="10" t="s">
        <v>810</v>
      </c>
      <c r="E27" s="11" t="s">
        <v>872</v>
      </c>
      <c r="F27" s="11" t="s">
        <v>873</v>
      </c>
      <c r="G27" s="49"/>
      <c r="H27" s="49"/>
    </row>
    <row r="28" spans="1:8" ht="42" customHeight="1" x14ac:dyDescent="0.25">
      <c r="A28" s="14" t="s">
        <v>874</v>
      </c>
      <c r="B28" s="13" t="s">
        <v>142</v>
      </c>
      <c r="C28" s="14" t="s">
        <v>859</v>
      </c>
      <c r="D28" s="13" t="s">
        <v>810</v>
      </c>
      <c r="E28" s="14" t="s">
        <v>860</v>
      </c>
      <c r="F28" s="14" t="s">
        <v>875</v>
      </c>
      <c r="G28" s="49"/>
      <c r="H28" s="49"/>
    </row>
    <row r="29" spans="1:8" ht="42" customHeight="1" x14ac:dyDescent="0.25">
      <c r="A29" s="11" t="s">
        <v>876</v>
      </c>
      <c r="B29" s="10" t="s">
        <v>283</v>
      </c>
      <c r="C29" s="11" t="s">
        <v>877</v>
      </c>
      <c r="D29" s="10" t="s">
        <v>810</v>
      </c>
      <c r="E29" s="11" t="s">
        <v>846</v>
      </c>
      <c r="F29" s="11" t="s">
        <v>836</v>
      </c>
      <c r="G29" s="49"/>
      <c r="H29" s="49"/>
    </row>
    <row r="30" spans="1:8" ht="42" customHeight="1" x14ac:dyDescent="0.25">
      <c r="A30" s="14" t="s">
        <v>878</v>
      </c>
      <c r="B30" s="13" t="s">
        <v>202</v>
      </c>
      <c r="C30" s="14" t="s">
        <v>879</v>
      </c>
      <c r="D30" s="13" t="s">
        <v>810</v>
      </c>
      <c r="E30" s="14" t="s">
        <v>880</v>
      </c>
      <c r="F30" s="14" t="s">
        <v>875</v>
      </c>
      <c r="G30" s="49"/>
      <c r="H30" s="49"/>
    </row>
    <row r="32" spans="1:8" ht="21" customHeight="1" x14ac:dyDescent="0.25">
      <c r="A32" s="3" t="s">
        <v>881</v>
      </c>
    </row>
    <row r="33" spans="1:1" ht="21" customHeight="1" x14ac:dyDescent="0.25">
      <c r="A33" s="3" t="s">
        <v>882</v>
      </c>
    </row>
    <row r="36" spans="1:1" ht="21" customHeight="1" x14ac:dyDescent="0.25">
      <c r="A36" s="8" t="s">
        <v>37</v>
      </c>
    </row>
    <row r="37" spans="1:1" ht="21" customHeight="1" x14ac:dyDescent="0.25">
      <c r="A37" s="8" t="s">
        <v>38</v>
      </c>
    </row>
  </sheetData>
  <hyperlinks>
    <hyperlink ref="A36" r:id="rId1" xr:uid="{00000000-0004-0000-0A00-000000000000}"/>
    <hyperlink ref="A37" r:id="rId2" xr:uid="{00000000-0004-0000-0A00-000001000000}"/>
  </hyperlink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4"/>
  <sheetViews>
    <sheetView zoomScaleNormal="100" workbookViewId="0">
      <pane ySplit="4" topLeftCell="A32" activePane="bottomLeft" state="frozen"/>
      <selection pane="bottomLeft"/>
    </sheetView>
  </sheetViews>
  <sheetFormatPr baseColWidth="10" defaultColWidth="8.6640625" defaultRowHeight="21" x14ac:dyDescent="0.25"/>
  <cols>
    <col min="1" max="1" width="7" style="1" customWidth="1"/>
    <col min="2" max="2" width="32.5" style="1" customWidth="1"/>
    <col min="3" max="3" width="10.33203125" style="1" customWidth="1"/>
    <col min="4" max="4" width="8.5" style="1" customWidth="1"/>
    <col min="5" max="5" width="138.33203125" style="1" customWidth="1"/>
    <col min="6" max="6" width="76" style="1" customWidth="1"/>
    <col min="7" max="16384" width="8.6640625" style="1"/>
  </cols>
  <sheetData>
    <row r="1" spans="1:6" ht="21" customHeight="1" x14ac:dyDescent="0.25">
      <c r="A1" s="2" t="s">
        <v>883</v>
      </c>
    </row>
    <row r="2" spans="1:6" ht="21" customHeight="1" x14ac:dyDescent="0.25">
      <c r="A2" s="3" t="s">
        <v>884</v>
      </c>
    </row>
    <row r="3" spans="1:6" ht="21" customHeight="1" x14ac:dyDescent="0.25">
      <c r="A3" s="3"/>
    </row>
    <row r="4" spans="1:6" ht="21" customHeight="1" x14ac:dyDescent="0.25">
      <c r="A4" s="9" t="s">
        <v>112</v>
      </c>
      <c r="B4" s="9" t="s">
        <v>131</v>
      </c>
      <c r="C4" s="9" t="s">
        <v>479</v>
      </c>
      <c r="D4" s="9" t="s">
        <v>57</v>
      </c>
      <c r="E4" s="9" t="s">
        <v>885</v>
      </c>
      <c r="F4" s="9" t="s">
        <v>886</v>
      </c>
    </row>
    <row r="5" spans="1:6" ht="63" customHeight="1" x14ac:dyDescent="0.25">
      <c r="A5" s="10" t="s">
        <v>195</v>
      </c>
      <c r="B5" s="11" t="s">
        <v>169</v>
      </c>
      <c r="C5" s="10">
        <v>6</v>
      </c>
      <c r="D5" s="10" t="s">
        <v>66</v>
      </c>
      <c r="E5" s="11" t="s">
        <v>201</v>
      </c>
      <c r="F5" s="11" t="s">
        <v>887</v>
      </c>
    </row>
    <row r="6" spans="1:6" ht="42" customHeight="1" x14ac:dyDescent="0.25">
      <c r="A6" s="13" t="s">
        <v>202</v>
      </c>
      <c r="B6" s="14" t="s">
        <v>169</v>
      </c>
      <c r="C6" s="13">
        <v>8</v>
      </c>
      <c r="D6" s="13" t="s">
        <v>63</v>
      </c>
      <c r="E6" s="14" t="s">
        <v>208</v>
      </c>
      <c r="F6" s="14" t="s">
        <v>888</v>
      </c>
    </row>
    <row r="7" spans="1:6" ht="63" customHeight="1" x14ac:dyDescent="0.25">
      <c r="A7" s="10" t="s">
        <v>138</v>
      </c>
      <c r="B7" s="11" t="s">
        <v>169</v>
      </c>
      <c r="C7" s="10">
        <v>9</v>
      </c>
      <c r="D7" s="34" t="s">
        <v>60</v>
      </c>
      <c r="E7" s="11" t="s">
        <v>214</v>
      </c>
      <c r="F7" s="11" t="s">
        <v>889</v>
      </c>
    </row>
    <row r="8" spans="1:6" ht="63" customHeight="1" x14ac:dyDescent="0.25">
      <c r="A8" s="13" t="s">
        <v>215</v>
      </c>
      <c r="B8" s="14" t="s">
        <v>169</v>
      </c>
      <c r="C8" s="13">
        <v>7</v>
      </c>
      <c r="D8" s="13" t="s">
        <v>63</v>
      </c>
      <c r="E8" s="14" t="s">
        <v>221</v>
      </c>
      <c r="F8" s="14" t="s">
        <v>890</v>
      </c>
    </row>
    <row r="9" spans="1:6" ht="147" customHeight="1" x14ac:dyDescent="0.25">
      <c r="A9" s="10" t="s">
        <v>139</v>
      </c>
      <c r="B9" s="11" t="s">
        <v>170</v>
      </c>
      <c r="C9" s="10">
        <v>9</v>
      </c>
      <c r="D9" s="34" t="s">
        <v>60</v>
      </c>
      <c r="E9" s="11" t="s">
        <v>227</v>
      </c>
      <c r="F9" s="11" t="s">
        <v>891</v>
      </c>
    </row>
    <row r="10" spans="1:6" ht="42" customHeight="1" x14ac:dyDescent="0.25">
      <c r="A10" s="13" t="s">
        <v>228</v>
      </c>
      <c r="B10" s="14" t="s">
        <v>170</v>
      </c>
      <c r="C10" s="13">
        <v>9</v>
      </c>
      <c r="D10" s="35" t="s">
        <v>60</v>
      </c>
      <c r="E10" s="14" t="s">
        <v>234</v>
      </c>
      <c r="F10" s="14" t="s">
        <v>892</v>
      </c>
    </row>
    <row r="11" spans="1:6" ht="63" customHeight="1" x14ac:dyDescent="0.25">
      <c r="A11" s="10" t="s">
        <v>235</v>
      </c>
      <c r="B11" s="11" t="s">
        <v>170</v>
      </c>
      <c r="C11" s="10">
        <v>7</v>
      </c>
      <c r="D11" s="10" t="s">
        <v>63</v>
      </c>
      <c r="E11" s="11" t="s">
        <v>241</v>
      </c>
      <c r="F11" s="11" t="s">
        <v>893</v>
      </c>
    </row>
    <row r="12" spans="1:6" ht="63" customHeight="1" x14ac:dyDescent="0.25">
      <c r="A12" s="13" t="s">
        <v>242</v>
      </c>
      <c r="B12" s="14" t="s">
        <v>170</v>
      </c>
      <c r="C12" s="13">
        <v>7</v>
      </c>
      <c r="D12" s="13" t="s">
        <v>63</v>
      </c>
      <c r="E12" s="14" t="s">
        <v>248</v>
      </c>
      <c r="F12" s="14" t="s">
        <v>894</v>
      </c>
    </row>
    <row r="13" spans="1:6" ht="84" customHeight="1" x14ac:dyDescent="0.25">
      <c r="A13" s="10" t="s">
        <v>249</v>
      </c>
      <c r="B13" s="11" t="s">
        <v>170</v>
      </c>
      <c r="C13" s="10">
        <v>6</v>
      </c>
      <c r="D13" s="10" t="s">
        <v>66</v>
      </c>
      <c r="E13" s="11" t="s">
        <v>255</v>
      </c>
      <c r="F13" s="11" t="s">
        <v>895</v>
      </c>
    </row>
    <row r="14" spans="1:6" ht="105" customHeight="1" x14ac:dyDescent="0.25">
      <c r="A14" s="13" t="s">
        <v>113</v>
      </c>
      <c r="B14" s="14" t="s">
        <v>171</v>
      </c>
      <c r="C14" s="13">
        <v>9</v>
      </c>
      <c r="D14" s="35" t="s">
        <v>60</v>
      </c>
      <c r="E14" s="14" t="s">
        <v>261</v>
      </c>
      <c r="F14" s="14" t="s">
        <v>896</v>
      </c>
    </row>
    <row r="15" spans="1:6" ht="63" customHeight="1" x14ac:dyDescent="0.25">
      <c r="A15" s="10" t="s">
        <v>262</v>
      </c>
      <c r="B15" s="11" t="s">
        <v>171</v>
      </c>
      <c r="C15" s="10">
        <v>9</v>
      </c>
      <c r="D15" s="34" t="s">
        <v>60</v>
      </c>
      <c r="E15" s="11" t="s">
        <v>268</v>
      </c>
      <c r="F15" s="11" t="s">
        <v>897</v>
      </c>
    </row>
    <row r="16" spans="1:6" ht="105" customHeight="1" x14ac:dyDescent="0.25">
      <c r="A16" s="13" t="s">
        <v>269</v>
      </c>
      <c r="B16" s="14" t="s">
        <v>171</v>
      </c>
      <c r="C16" s="13">
        <v>7</v>
      </c>
      <c r="D16" s="13" t="s">
        <v>63</v>
      </c>
      <c r="E16" s="14" t="s">
        <v>275</v>
      </c>
      <c r="F16" s="14" t="s">
        <v>898</v>
      </c>
    </row>
    <row r="17" spans="1:6" ht="63" customHeight="1" x14ac:dyDescent="0.25">
      <c r="A17" s="10" t="s">
        <v>276</v>
      </c>
      <c r="B17" s="11" t="s">
        <v>171</v>
      </c>
      <c r="C17" s="10">
        <v>7</v>
      </c>
      <c r="D17" s="10" t="s">
        <v>63</v>
      </c>
      <c r="E17" s="11" t="s">
        <v>282</v>
      </c>
      <c r="F17" s="11" t="s">
        <v>899</v>
      </c>
    </row>
    <row r="18" spans="1:6" ht="42" customHeight="1" x14ac:dyDescent="0.25">
      <c r="A18" s="13" t="s">
        <v>283</v>
      </c>
      <c r="B18" s="14" t="s">
        <v>171</v>
      </c>
      <c r="C18" s="13">
        <v>6</v>
      </c>
      <c r="D18" s="13" t="s">
        <v>66</v>
      </c>
      <c r="E18" s="14" t="s">
        <v>900</v>
      </c>
      <c r="F18" s="14" t="s">
        <v>901</v>
      </c>
    </row>
    <row r="19" spans="1:6" ht="42" customHeight="1" x14ac:dyDescent="0.25">
      <c r="A19" s="10" t="s">
        <v>140</v>
      </c>
      <c r="B19" s="11" t="s">
        <v>172</v>
      </c>
      <c r="C19" s="10">
        <v>9</v>
      </c>
      <c r="D19" s="34" t="s">
        <v>60</v>
      </c>
      <c r="E19" s="11" t="s">
        <v>295</v>
      </c>
      <c r="F19" s="11" t="s">
        <v>902</v>
      </c>
    </row>
    <row r="20" spans="1:6" ht="84" customHeight="1" x14ac:dyDescent="0.25">
      <c r="A20" s="13" t="s">
        <v>296</v>
      </c>
      <c r="B20" s="14" t="s">
        <v>172</v>
      </c>
      <c r="C20" s="13">
        <v>6</v>
      </c>
      <c r="D20" s="13" t="s">
        <v>66</v>
      </c>
      <c r="E20" s="14" t="s">
        <v>302</v>
      </c>
      <c r="F20" s="14" t="s">
        <v>903</v>
      </c>
    </row>
    <row r="21" spans="1:6" ht="42" customHeight="1" x14ac:dyDescent="0.25">
      <c r="A21" s="10" t="s">
        <v>303</v>
      </c>
      <c r="B21" s="11" t="s">
        <v>172</v>
      </c>
      <c r="C21" s="10">
        <v>7</v>
      </c>
      <c r="D21" s="10" t="s">
        <v>63</v>
      </c>
      <c r="E21" s="11" t="s">
        <v>309</v>
      </c>
      <c r="F21" s="11" t="s">
        <v>897</v>
      </c>
    </row>
    <row r="22" spans="1:6" ht="42" customHeight="1" x14ac:dyDescent="0.25">
      <c r="A22" s="13" t="s">
        <v>310</v>
      </c>
      <c r="B22" s="14" t="s">
        <v>172</v>
      </c>
      <c r="C22" s="13">
        <v>8</v>
      </c>
      <c r="D22" s="13" t="s">
        <v>63</v>
      </c>
      <c r="E22" s="14" t="s">
        <v>316</v>
      </c>
      <c r="F22" s="14" t="s">
        <v>892</v>
      </c>
    </row>
    <row r="23" spans="1:6" ht="42" customHeight="1" x14ac:dyDescent="0.25">
      <c r="A23" s="10" t="s">
        <v>317</v>
      </c>
      <c r="B23" s="11" t="s">
        <v>172</v>
      </c>
      <c r="C23" s="10">
        <v>7</v>
      </c>
      <c r="D23" s="10" t="s">
        <v>63</v>
      </c>
      <c r="E23" s="11" t="s">
        <v>323</v>
      </c>
      <c r="F23" s="11" t="s">
        <v>897</v>
      </c>
    </row>
    <row r="24" spans="1:6" ht="63" customHeight="1" x14ac:dyDescent="0.25">
      <c r="A24" s="13" t="s">
        <v>141</v>
      </c>
      <c r="B24" s="14" t="s">
        <v>173</v>
      </c>
      <c r="C24" s="13">
        <v>10</v>
      </c>
      <c r="D24" s="35" t="s">
        <v>60</v>
      </c>
      <c r="E24" s="14" t="s">
        <v>329</v>
      </c>
      <c r="F24" s="14" t="s">
        <v>904</v>
      </c>
    </row>
    <row r="25" spans="1:6" ht="63" customHeight="1" x14ac:dyDescent="0.25">
      <c r="A25" s="10" t="s">
        <v>330</v>
      </c>
      <c r="B25" s="11" t="s">
        <v>173</v>
      </c>
      <c r="C25" s="10">
        <v>5</v>
      </c>
      <c r="D25" s="10" t="s">
        <v>66</v>
      </c>
      <c r="E25" s="11" t="s">
        <v>336</v>
      </c>
      <c r="F25" s="11" t="s">
        <v>892</v>
      </c>
    </row>
    <row r="26" spans="1:6" ht="63" customHeight="1" x14ac:dyDescent="0.25">
      <c r="A26" s="13" t="s">
        <v>337</v>
      </c>
      <c r="B26" s="14" t="s">
        <v>173</v>
      </c>
      <c r="C26" s="13">
        <v>8</v>
      </c>
      <c r="D26" s="13" t="s">
        <v>63</v>
      </c>
      <c r="E26" s="14" t="s">
        <v>343</v>
      </c>
      <c r="F26" s="14" t="s">
        <v>905</v>
      </c>
    </row>
    <row r="27" spans="1:6" ht="126" customHeight="1" x14ac:dyDescent="0.25">
      <c r="A27" s="10" t="s">
        <v>344</v>
      </c>
      <c r="B27" s="11" t="s">
        <v>173</v>
      </c>
      <c r="C27" s="10">
        <v>6</v>
      </c>
      <c r="D27" s="10" t="s">
        <v>66</v>
      </c>
      <c r="E27" s="11" t="s">
        <v>350</v>
      </c>
      <c r="F27" s="11" t="s">
        <v>906</v>
      </c>
    </row>
    <row r="28" spans="1:6" ht="42" customHeight="1" x14ac:dyDescent="0.25">
      <c r="A28" s="13" t="s">
        <v>351</v>
      </c>
      <c r="B28" s="14" t="s">
        <v>173</v>
      </c>
      <c r="C28" s="13">
        <v>5</v>
      </c>
      <c r="D28" s="13" t="s">
        <v>66</v>
      </c>
      <c r="E28" s="14" t="s">
        <v>357</v>
      </c>
      <c r="F28" s="14" t="s">
        <v>888</v>
      </c>
    </row>
    <row r="29" spans="1:6" ht="126" customHeight="1" x14ac:dyDescent="0.25">
      <c r="A29" s="10" t="s">
        <v>358</v>
      </c>
      <c r="B29" s="11" t="s">
        <v>174</v>
      </c>
      <c r="C29" s="10">
        <v>8</v>
      </c>
      <c r="D29" s="10" t="s">
        <v>63</v>
      </c>
      <c r="E29" s="11" t="s">
        <v>364</v>
      </c>
      <c r="F29" s="11" t="s">
        <v>907</v>
      </c>
    </row>
    <row r="30" spans="1:6" ht="126" customHeight="1" x14ac:dyDescent="0.25">
      <c r="A30" s="13" t="s">
        <v>142</v>
      </c>
      <c r="B30" s="14" t="s">
        <v>174</v>
      </c>
      <c r="C30" s="13">
        <v>8</v>
      </c>
      <c r="D30" s="13" t="s">
        <v>63</v>
      </c>
      <c r="E30" s="14" t="s">
        <v>370</v>
      </c>
      <c r="F30" s="14" t="s">
        <v>898</v>
      </c>
    </row>
    <row r="31" spans="1:6" ht="84" customHeight="1" x14ac:dyDescent="0.25">
      <c r="A31" s="10" t="s">
        <v>371</v>
      </c>
      <c r="B31" s="11" t="s">
        <v>174</v>
      </c>
      <c r="C31" s="10">
        <v>6</v>
      </c>
      <c r="D31" s="10" t="s">
        <v>66</v>
      </c>
      <c r="E31" s="11" t="s">
        <v>377</v>
      </c>
      <c r="F31" s="11" t="s">
        <v>908</v>
      </c>
    </row>
    <row r="32" spans="1:6" ht="42" customHeight="1" x14ac:dyDescent="0.25">
      <c r="A32" s="13" t="s">
        <v>378</v>
      </c>
      <c r="B32" s="14" t="s">
        <v>174</v>
      </c>
      <c r="C32" s="13">
        <v>5</v>
      </c>
      <c r="D32" s="13" t="s">
        <v>66</v>
      </c>
      <c r="E32" s="14" t="s">
        <v>384</v>
      </c>
      <c r="F32" s="14" t="s">
        <v>901</v>
      </c>
    </row>
    <row r="33" spans="1:6" ht="84" customHeight="1" x14ac:dyDescent="0.25">
      <c r="A33" s="10" t="s">
        <v>143</v>
      </c>
      <c r="B33" s="11" t="s">
        <v>175</v>
      </c>
      <c r="C33" s="10">
        <v>9</v>
      </c>
      <c r="D33" s="34" t="s">
        <v>60</v>
      </c>
      <c r="E33" s="11" t="s">
        <v>390</v>
      </c>
      <c r="F33" s="11" t="s">
        <v>909</v>
      </c>
    </row>
    <row r="34" spans="1:6" ht="42" customHeight="1" x14ac:dyDescent="0.25">
      <c r="A34" s="13" t="s">
        <v>391</v>
      </c>
      <c r="B34" s="14" t="s">
        <v>175</v>
      </c>
      <c r="C34" s="13">
        <v>8</v>
      </c>
      <c r="D34" s="13" t="s">
        <v>63</v>
      </c>
      <c r="E34" s="14" t="s">
        <v>397</v>
      </c>
      <c r="F34" s="14" t="s">
        <v>910</v>
      </c>
    </row>
    <row r="35" spans="1:6" ht="42" customHeight="1" x14ac:dyDescent="0.25">
      <c r="A35" s="10" t="s">
        <v>398</v>
      </c>
      <c r="B35" s="11" t="s">
        <v>175</v>
      </c>
      <c r="C35" s="10">
        <v>4</v>
      </c>
      <c r="D35" s="10" t="s">
        <v>66</v>
      </c>
      <c r="E35" s="11" t="s">
        <v>404</v>
      </c>
      <c r="F35" s="11" t="s">
        <v>901</v>
      </c>
    </row>
    <row r="36" spans="1:6" ht="63" customHeight="1" x14ac:dyDescent="0.25">
      <c r="A36" s="13" t="s">
        <v>405</v>
      </c>
      <c r="B36" s="14" t="s">
        <v>175</v>
      </c>
      <c r="C36" s="13">
        <v>8</v>
      </c>
      <c r="D36" s="13" t="s">
        <v>63</v>
      </c>
      <c r="E36" s="14" t="s">
        <v>411</v>
      </c>
      <c r="F36" s="14" t="s">
        <v>909</v>
      </c>
    </row>
    <row r="37" spans="1:6" ht="42" customHeight="1" x14ac:dyDescent="0.25">
      <c r="A37" s="10" t="s">
        <v>412</v>
      </c>
      <c r="B37" s="11" t="s">
        <v>175</v>
      </c>
      <c r="C37" s="10">
        <v>7</v>
      </c>
      <c r="D37" s="10" t="s">
        <v>63</v>
      </c>
      <c r="E37" s="11" t="s">
        <v>418</v>
      </c>
      <c r="F37" s="11" t="s">
        <v>911</v>
      </c>
    </row>
    <row r="38" spans="1:6" ht="84" customHeight="1" x14ac:dyDescent="0.25">
      <c r="A38" s="13" t="s">
        <v>144</v>
      </c>
      <c r="B38" s="14" t="s">
        <v>176</v>
      </c>
      <c r="C38" s="13">
        <v>10</v>
      </c>
      <c r="D38" s="35" t="s">
        <v>60</v>
      </c>
      <c r="E38" s="14" t="s">
        <v>424</v>
      </c>
      <c r="F38" s="14" t="s">
        <v>912</v>
      </c>
    </row>
    <row r="39" spans="1:6" ht="84" customHeight="1" x14ac:dyDescent="0.25">
      <c r="A39" s="10" t="s">
        <v>425</v>
      </c>
      <c r="B39" s="11" t="s">
        <v>176</v>
      </c>
      <c r="C39" s="10">
        <v>9</v>
      </c>
      <c r="D39" s="34" t="s">
        <v>60</v>
      </c>
      <c r="E39" s="11" t="s">
        <v>431</v>
      </c>
      <c r="F39" s="11" t="s">
        <v>913</v>
      </c>
    </row>
    <row r="40" spans="1:6" ht="42" customHeight="1" x14ac:dyDescent="0.25">
      <c r="A40" s="13" t="s">
        <v>432</v>
      </c>
      <c r="B40" s="14" t="s">
        <v>176</v>
      </c>
      <c r="C40" s="13">
        <v>7</v>
      </c>
      <c r="D40" s="13" t="s">
        <v>63</v>
      </c>
      <c r="E40" s="14" t="s">
        <v>438</v>
      </c>
      <c r="F40" s="14" t="s">
        <v>913</v>
      </c>
    </row>
    <row r="41" spans="1:6" ht="42" customHeight="1" x14ac:dyDescent="0.25">
      <c r="A41" s="10" t="s">
        <v>439</v>
      </c>
      <c r="B41" s="11" t="s">
        <v>176</v>
      </c>
      <c r="C41" s="10">
        <v>7</v>
      </c>
      <c r="D41" s="10" t="s">
        <v>63</v>
      </c>
      <c r="E41" s="11" t="s">
        <v>445</v>
      </c>
      <c r="F41" s="11" t="s">
        <v>914</v>
      </c>
    </row>
    <row r="42" spans="1:6" ht="42" customHeight="1" x14ac:dyDescent="0.25">
      <c r="A42" s="13" t="s">
        <v>446</v>
      </c>
      <c r="B42" s="14" t="s">
        <v>176</v>
      </c>
      <c r="C42" s="13">
        <v>7</v>
      </c>
      <c r="D42" s="13" t="s">
        <v>63</v>
      </c>
      <c r="E42" s="14" t="s">
        <v>452</v>
      </c>
      <c r="F42" s="14" t="s">
        <v>915</v>
      </c>
    </row>
    <row r="43" spans="1:6" ht="21" customHeight="1" x14ac:dyDescent="0.25">
      <c r="A43" s="16"/>
      <c r="B43" s="16"/>
      <c r="C43" s="16"/>
      <c r="D43" s="16"/>
      <c r="E43" s="16"/>
      <c r="F43" s="16"/>
    </row>
    <row r="44" spans="1:6" ht="42" customHeight="1" x14ac:dyDescent="0.25">
      <c r="A44" s="2" t="s">
        <v>916</v>
      </c>
      <c r="E44" s="5" t="s">
        <v>917</v>
      </c>
    </row>
    <row r="45" spans="1:6" ht="42" customHeight="1" x14ac:dyDescent="0.25">
      <c r="A45" s="2" t="s">
        <v>918</v>
      </c>
      <c r="E45" s="5" t="s">
        <v>919</v>
      </c>
    </row>
    <row r="46" spans="1:6" ht="42" customHeight="1" x14ac:dyDescent="0.25">
      <c r="A46" s="2" t="s">
        <v>920</v>
      </c>
      <c r="E46" s="5" t="s">
        <v>921</v>
      </c>
    </row>
    <row r="47" spans="1:6" ht="42" customHeight="1" x14ac:dyDescent="0.25">
      <c r="A47" s="2" t="s">
        <v>922</v>
      </c>
      <c r="E47" s="5" t="s">
        <v>923</v>
      </c>
    </row>
    <row r="48" spans="1:6" ht="105" customHeight="1" x14ac:dyDescent="0.25">
      <c r="A48" s="2" t="s">
        <v>924</v>
      </c>
      <c r="E48" s="5" t="s">
        <v>925</v>
      </c>
    </row>
    <row r="49" spans="1:5" ht="42" customHeight="1" x14ac:dyDescent="0.25">
      <c r="A49" s="2" t="s">
        <v>926</v>
      </c>
      <c r="E49" s="5" t="s">
        <v>927</v>
      </c>
    </row>
    <row r="50" spans="1:5" ht="84" customHeight="1" x14ac:dyDescent="0.25">
      <c r="A50" s="2" t="s">
        <v>928</v>
      </c>
      <c r="E50" s="5" t="s">
        <v>929</v>
      </c>
    </row>
    <row r="53" spans="1:5" ht="21" customHeight="1" x14ac:dyDescent="0.25">
      <c r="A53" s="8" t="s">
        <v>37</v>
      </c>
    </row>
    <row r="54" spans="1:5" ht="21" customHeight="1" x14ac:dyDescent="0.25">
      <c r="A54" s="8" t="s">
        <v>38</v>
      </c>
    </row>
  </sheetData>
  <hyperlinks>
    <hyperlink ref="A53" r:id="rId1" xr:uid="{00000000-0004-0000-0B00-000000000000}"/>
    <hyperlink ref="A54" r:id="rId2" xr:uid="{00000000-0004-0000-0B00-000001000000}"/>
  </hyperlink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30"/>
  <sheetViews>
    <sheetView zoomScaleNormal="100" workbookViewId="0">
      <pane ySplit="4" topLeftCell="A21" activePane="bottomLeft" state="frozen"/>
      <selection pane="bottomLeft"/>
    </sheetView>
  </sheetViews>
  <sheetFormatPr baseColWidth="10" defaultColWidth="8.6640625" defaultRowHeight="21" x14ac:dyDescent="0.25"/>
  <cols>
    <col min="1" max="1" width="105.33203125" style="1" customWidth="1"/>
    <col min="2" max="2" width="164.5" style="1" customWidth="1"/>
    <col min="3" max="16384" width="8.6640625" style="1"/>
  </cols>
  <sheetData>
    <row r="1" spans="1:2" ht="21" customHeight="1" x14ac:dyDescent="0.25">
      <c r="A1" s="2" t="s">
        <v>930</v>
      </c>
    </row>
    <row r="2" spans="1:2" ht="21" customHeight="1" x14ac:dyDescent="0.25">
      <c r="A2" s="3" t="s">
        <v>931</v>
      </c>
    </row>
    <row r="3" spans="1:2" ht="21" customHeight="1" x14ac:dyDescent="0.25">
      <c r="A3" s="3"/>
    </row>
    <row r="4" spans="1:2" ht="21" customHeight="1" x14ac:dyDescent="0.25">
      <c r="A4" s="9" t="s">
        <v>932</v>
      </c>
      <c r="B4" s="9" t="s">
        <v>933</v>
      </c>
    </row>
    <row r="5" spans="1:2" ht="126" customHeight="1" x14ac:dyDescent="0.25">
      <c r="A5" s="11" t="s">
        <v>934</v>
      </c>
      <c r="B5" s="11" t="s">
        <v>935</v>
      </c>
    </row>
    <row r="6" spans="1:2" ht="126" customHeight="1" x14ac:dyDescent="0.25">
      <c r="A6" s="14" t="s">
        <v>936</v>
      </c>
      <c r="B6" s="14" t="s">
        <v>937</v>
      </c>
    </row>
    <row r="7" spans="1:2" ht="63" customHeight="1" x14ac:dyDescent="0.25">
      <c r="A7" s="11" t="s">
        <v>938</v>
      </c>
      <c r="B7" s="11" t="s">
        <v>939</v>
      </c>
    </row>
    <row r="8" spans="1:2" ht="84" customHeight="1" x14ac:dyDescent="0.25">
      <c r="A8" s="14" t="s">
        <v>940</v>
      </c>
      <c r="B8" s="14" t="s">
        <v>941</v>
      </c>
    </row>
    <row r="9" spans="1:2" ht="84" customHeight="1" x14ac:dyDescent="0.25">
      <c r="A9" s="11" t="s">
        <v>942</v>
      </c>
      <c r="B9" s="11" t="s">
        <v>943</v>
      </c>
    </row>
    <row r="10" spans="1:2" ht="42" customHeight="1" x14ac:dyDescent="0.25">
      <c r="A10" s="14" t="s">
        <v>944</v>
      </c>
      <c r="B10" s="14" t="s">
        <v>945</v>
      </c>
    </row>
    <row r="11" spans="1:2" ht="84" customHeight="1" x14ac:dyDescent="0.25">
      <c r="A11" s="11" t="s">
        <v>946</v>
      </c>
      <c r="B11" s="11" t="s">
        <v>947</v>
      </c>
    </row>
    <row r="12" spans="1:2" ht="84" customHeight="1" x14ac:dyDescent="0.25">
      <c r="A12" s="14" t="s">
        <v>948</v>
      </c>
      <c r="B12" s="14" t="s">
        <v>949</v>
      </c>
    </row>
    <row r="13" spans="1:2" ht="42" customHeight="1" x14ac:dyDescent="0.25">
      <c r="A13" s="11" t="s">
        <v>950</v>
      </c>
      <c r="B13" s="11" t="s">
        <v>951</v>
      </c>
    </row>
    <row r="14" spans="1:2" ht="21" customHeight="1" x14ac:dyDescent="0.25">
      <c r="A14" s="14" t="s">
        <v>952</v>
      </c>
      <c r="B14" s="14" t="s">
        <v>953</v>
      </c>
    </row>
    <row r="15" spans="1:2" ht="84" customHeight="1" x14ac:dyDescent="0.25">
      <c r="A15" s="11" t="s">
        <v>954</v>
      </c>
      <c r="B15" s="11" t="s">
        <v>955</v>
      </c>
    </row>
    <row r="16" spans="1:2" ht="42" customHeight="1" x14ac:dyDescent="0.25">
      <c r="A16" s="14" t="s">
        <v>956</v>
      </c>
      <c r="B16" s="14" t="s">
        <v>957</v>
      </c>
    </row>
    <row r="17" spans="1:2" ht="42" customHeight="1" x14ac:dyDescent="0.25">
      <c r="A17" s="11" t="s">
        <v>958</v>
      </c>
      <c r="B17" s="11" t="s">
        <v>959</v>
      </c>
    </row>
    <row r="18" spans="1:2" ht="21" customHeight="1" x14ac:dyDescent="0.25">
      <c r="A18" s="14" t="s">
        <v>960</v>
      </c>
      <c r="B18" s="14" t="s">
        <v>961</v>
      </c>
    </row>
    <row r="19" spans="1:2" ht="42" customHeight="1" x14ac:dyDescent="0.25">
      <c r="A19" s="11" t="s">
        <v>887</v>
      </c>
      <c r="B19" s="11" t="s">
        <v>962</v>
      </c>
    </row>
    <row r="20" spans="1:2" ht="63" customHeight="1" x14ac:dyDescent="0.25">
      <c r="A20" s="14" t="s">
        <v>963</v>
      </c>
      <c r="B20" s="14" t="s">
        <v>964</v>
      </c>
    </row>
    <row r="21" spans="1:2" ht="105" customHeight="1" x14ac:dyDescent="0.25">
      <c r="A21" s="11" t="s">
        <v>965</v>
      </c>
      <c r="B21" s="11" t="s">
        <v>966</v>
      </c>
    </row>
    <row r="22" spans="1:2" ht="147" customHeight="1" x14ac:dyDescent="0.25">
      <c r="A22" s="14" t="s">
        <v>967</v>
      </c>
      <c r="B22" s="14" t="s">
        <v>968</v>
      </c>
    </row>
    <row r="23" spans="1:2" ht="21" customHeight="1" x14ac:dyDescent="0.25">
      <c r="A23" s="11" t="s">
        <v>564</v>
      </c>
      <c r="B23" s="11" t="s">
        <v>969</v>
      </c>
    </row>
    <row r="24" spans="1:2" ht="42" customHeight="1" x14ac:dyDescent="0.25">
      <c r="A24" s="14" t="s">
        <v>970</v>
      </c>
      <c r="B24" s="14" t="s">
        <v>971</v>
      </c>
    </row>
    <row r="25" spans="1:2" ht="42" customHeight="1" x14ac:dyDescent="0.25">
      <c r="A25" s="11" t="s">
        <v>972</v>
      </c>
      <c r="B25" s="11" t="s">
        <v>973</v>
      </c>
    </row>
    <row r="26" spans="1:2" ht="42" customHeight="1" x14ac:dyDescent="0.25">
      <c r="A26" s="14" t="s">
        <v>974</v>
      </c>
      <c r="B26" s="14" t="s">
        <v>975</v>
      </c>
    </row>
    <row r="29" spans="1:2" ht="21" customHeight="1" x14ac:dyDescent="0.25">
      <c r="A29" s="8" t="s">
        <v>37</v>
      </c>
    </row>
    <row r="30" spans="1:2" ht="21" customHeight="1" x14ac:dyDescent="0.25">
      <c r="A30" s="8" t="s">
        <v>38</v>
      </c>
    </row>
  </sheetData>
  <hyperlinks>
    <hyperlink ref="A29" r:id="rId1" xr:uid="{00000000-0004-0000-0C00-000000000000}"/>
    <hyperlink ref="A30" r:id="rId2" xr:uid="{00000000-0004-0000-0C00-000001000000}"/>
  </hyperlink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1"/>
  <sheetViews>
    <sheetView zoomScaleNormal="100" workbookViewId="0">
      <pane ySplit="4" topLeftCell="A5" activePane="bottomLeft" state="frozen"/>
      <selection pane="bottomLeft"/>
    </sheetView>
  </sheetViews>
  <sheetFormatPr baseColWidth="10" defaultColWidth="8.6640625" defaultRowHeight="21" x14ac:dyDescent="0.25"/>
  <cols>
    <col min="1" max="1" width="34" style="1" customWidth="1"/>
    <col min="2" max="4" width="66" style="1" customWidth="1"/>
    <col min="5" max="5" width="38" style="1" customWidth="1"/>
    <col min="6" max="16384" width="8.6640625" style="1"/>
  </cols>
  <sheetData>
    <row r="1" spans="1:5" ht="21" customHeight="1" x14ac:dyDescent="0.25">
      <c r="A1" s="2" t="s">
        <v>976</v>
      </c>
    </row>
    <row r="2" spans="1:5" ht="21" customHeight="1" x14ac:dyDescent="0.25">
      <c r="A2" s="3" t="s">
        <v>977</v>
      </c>
    </row>
    <row r="3" spans="1:5" ht="21" customHeight="1" x14ac:dyDescent="0.25">
      <c r="A3" s="3"/>
    </row>
    <row r="4" spans="1:5" ht="21" customHeight="1" x14ac:dyDescent="0.25">
      <c r="A4" s="9" t="s">
        <v>978</v>
      </c>
      <c r="B4" s="9" t="s">
        <v>979</v>
      </c>
      <c r="C4" s="9" t="s">
        <v>980</v>
      </c>
      <c r="D4" s="9" t="s">
        <v>981</v>
      </c>
      <c r="E4" s="9" t="s">
        <v>982</v>
      </c>
    </row>
    <row r="5" spans="1:5" ht="126" customHeight="1" x14ac:dyDescent="0.25">
      <c r="A5" s="11" t="s">
        <v>983</v>
      </c>
      <c r="B5" s="11" t="s">
        <v>984</v>
      </c>
      <c r="C5" s="11" t="s">
        <v>985</v>
      </c>
      <c r="D5" s="11" t="s">
        <v>986</v>
      </c>
      <c r="E5" s="11" t="s">
        <v>987</v>
      </c>
    </row>
    <row r="6" spans="1:5" ht="63" customHeight="1" x14ac:dyDescent="0.25">
      <c r="A6" s="14" t="s">
        <v>988</v>
      </c>
      <c r="B6" s="14" t="s">
        <v>989</v>
      </c>
      <c r="C6" s="14" t="s">
        <v>990</v>
      </c>
      <c r="D6" s="14" t="s">
        <v>991</v>
      </c>
      <c r="E6" s="14" t="s">
        <v>987</v>
      </c>
    </row>
    <row r="7" spans="1:5" ht="126" customHeight="1" x14ac:dyDescent="0.25">
      <c r="A7" s="11" t="s">
        <v>992</v>
      </c>
      <c r="B7" s="11" t="s">
        <v>993</v>
      </c>
      <c r="C7" s="11" t="s">
        <v>994</v>
      </c>
      <c r="D7" s="11" t="s">
        <v>995</v>
      </c>
      <c r="E7" s="11" t="s">
        <v>987</v>
      </c>
    </row>
    <row r="10" spans="1:5" ht="21" customHeight="1" x14ac:dyDescent="0.25">
      <c r="A10" s="8" t="s">
        <v>37</v>
      </c>
    </row>
    <row r="11" spans="1:5" ht="21" customHeight="1" x14ac:dyDescent="0.25">
      <c r="A11" s="8" t="s">
        <v>38</v>
      </c>
    </row>
  </sheetData>
  <hyperlinks>
    <hyperlink ref="A10" r:id="rId1" xr:uid="{00000000-0004-0000-0D00-000000000000}"/>
    <hyperlink ref="A11" r:id="rId2" xr:uid="{00000000-0004-0000-0D00-000001000000}"/>
  </hyperlink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Instructions</vt:lpstr>
      <vt:lpstr>Scoring Keys</vt:lpstr>
      <vt:lpstr>CSSF v2.0 Core</vt:lpstr>
      <vt:lpstr>Scorecard</vt:lpstr>
      <vt:lpstr>CSSF v2.0 Full</vt:lpstr>
      <vt:lpstr>Loss Scenarios</vt:lpstr>
      <vt:lpstr>Critical Processes</vt:lpstr>
      <vt:lpstr>Remediation Plan</vt:lpstr>
      <vt:lpstr>Crosswalk</vt:lpstr>
      <vt:lpstr>Sector Overlay - OT</vt:lpstr>
      <vt:lpstr>Cadence &amp; Ownership</vt:lpstr>
      <vt:lpstr>Weight Derivation</vt:lpstr>
      <vt:lpstr>Sources &amp; Methodology</vt:lpstr>
      <vt:lpstr>Validation Method</vt:lpstr>
    </vt:vector>
  </TitlesOfParts>
  <Manager/>
  <Company>Aetos One</Company>
  <LinksUpToDate>false</LinksUpToDate>
  <SharedDoc>false</SharedDoc>
  <HyperlinkBase>https://commonsenseframework.org/</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Sense Security Framework 2.0</dc:title>
  <dc:subject>Executive Cybersecurity Framework</dc:subject>
  <dc:creator>Jerod Brennen</dc:creator>
  <cp:keywords/>
  <dc:description>The CSSF is maintained and provided courtesy of Aetos One (https://aetosone.com/).</dc:description>
  <cp:lastModifiedBy>Jerod Brennen</cp:lastModifiedBy>
  <cp:revision>0</cp:revision>
  <dcterms:created xsi:type="dcterms:W3CDTF">2026-09-04T12:41:43Z</dcterms:created>
  <dcterms:modified xsi:type="dcterms:W3CDTF">2026-09-27T16:16:39Z</dcterms:modified>
  <cp:category/>
  <dc:language>en-US</dc:language>
</cp:coreProperties>
</file>